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G:\My Drive\BA\Bu Epih\SPMB\Biaya Kuliah\"/>
    </mc:Choice>
  </mc:AlternateContent>
  <xr:revisionPtr revIDLastSave="0" documentId="13_ncr:1_{DAC3A5A8-C2E1-480A-A311-36A473D9080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Biaya Maba 2025" sheetId="1" r:id="rId1"/>
    <sheet name="Angsuran USM" sheetId="2" r:id="rId2"/>
    <sheet name="Angsuran PMDK" sheetId="3" r:id="rId3"/>
    <sheet name="WN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yeQjduLJrnd1WJyq9po8yE4viell97z/AYHZoS8Zk8="/>
    </ext>
  </extLst>
</workbook>
</file>

<file path=xl/calcChain.xml><?xml version="1.0" encoding="utf-8"?>
<calcChain xmlns="http://schemas.openxmlformats.org/spreadsheetml/2006/main">
  <c r="E48" i="4" l="1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6" i="4"/>
  <c r="H36" i="4" s="1"/>
  <c r="E35" i="4"/>
  <c r="H35" i="4" s="1"/>
  <c r="E34" i="4"/>
  <c r="H34" i="4" s="1"/>
  <c r="E33" i="4"/>
  <c r="H33" i="4" s="1"/>
  <c r="E32" i="4"/>
  <c r="H32" i="4" s="1"/>
  <c r="E25" i="4"/>
  <c r="H25" i="4" s="1"/>
  <c r="J25" i="4" s="1"/>
  <c r="B25" i="4"/>
  <c r="E24" i="4"/>
  <c r="H24" i="4" s="1"/>
  <c r="J24" i="4" s="1"/>
  <c r="E23" i="4"/>
  <c r="H23" i="4" s="1"/>
  <c r="J23" i="4" s="1"/>
  <c r="E22" i="4"/>
  <c r="H22" i="4" s="1"/>
  <c r="J22" i="4" s="1"/>
  <c r="E21" i="4"/>
  <c r="H21" i="4" s="1"/>
  <c r="J21" i="4" s="1"/>
  <c r="E20" i="4"/>
  <c r="H20" i="4" s="1"/>
  <c r="J20" i="4" s="1"/>
  <c r="E19" i="4"/>
  <c r="H19" i="4" s="1"/>
  <c r="J19" i="4" s="1"/>
  <c r="E18" i="4"/>
  <c r="H18" i="4" s="1"/>
  <c r="J18" i="4" s="1"/>
  <c r="E17" i="4"/>
  <c r="H17" i="4" s="1"/>
  <c r="J17" i="4" s="1"/>
  <c r="E13" i="4"/>
  <c r="H13" i="4" s="1"/>
  <c r="J13" i="4" s="1"/>
  <c r="E12" i="4"/>
  <c r="H12" i="4" s="1"/>
  <c r="J12" i="4" s="1"/>
  <c r="E11" i="4"/>
  <c r="H11" i="4" s="1"/>
  <c r="J11" i="4" s="1"/>
  <c r="E10" i="4"/>
  <c r="H10" i="4" s="1"/>
  <c r="J10" i="4" s="1"/>
  <c r="E9" i="4"/>
  <c r="H9" i="4" s="1"/>
  <c r="J9" i="4" s="1"/>
  <c r="D7" i="2"/>
  <c r="G73" i="1"/>
  <c r="I73" i="1" s="1"/>
  <c r="G72" i="1"/>
  <c r="I72" i="1" s="1"/>
  <c r="I71" i="1"/>
  <c r="G71" i="1"/>
  <c r="G70" i="1"/>
  <c r="I70" i="1" s="1"/>
  <c r="G66" i="1"/>
  <c r="I66" i="1" s="1"/>
  <c r="G65" i="1"/>
  <c r="I65" i="1" s="1"/>
  <c r="G64" i="1"/>
  <c r="I64" i="1" s="1"/>
  <c r="G63" i="1"/>
  <c r="I63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P29" i="1"/>
  <c r="N29" i="1"/>
  <c r="L29" i="1"/>
  <c r="I29" i="1"/>
  <c r="K29" i="1" s="1"/>
  <c r="G29" i="1"/>
  <c r="P28" i="1"/>
  <c r="N28" i="1"/>
  <c r="L28" i="1"/>
  <c r="G28" i="1"/>
  <c r="I28" i="1" s="1"/>
  <c r="K28" i="1" s="1"/>
  <c r="P27" i="1"/>
  <c r="N27" i="1"/>
  <c r="L27" i="1"/>
  <c r="G27" i="1"/>
  <c r="I27" i="1" s="1"/>
  <c r="K27" i="1" s="1"/>
  <c r="P26" i="1"/>
  <c r="N26" i="1"/>
  <c r="L26" i="1"/>
  <c r="G26" i="1"/>
  <c r="I26" i="1" s="1"/>
  <c r="K26" i="1" s="1"/>
  <c r="D25" i="2" s="1"/>
  <c r="P22" i="1"/>
  <c r="N22" i="1"/>
  <c r="L22" i="1"/>
  <c r="G22" i="1"/>
  <c r="I22" i="1" s="1"/>
  <c r="K22" i="1" s="1"/>
  <c r="P21" i="1"/>
  <c r="N21" i="1"/>
  <c r="L21" i="1"/>
  <c r="G21" i="1"/>
  <c r="I21" i="1" s="1"/>
  <c r="K21" i="1" s="1"/>
  <c r="P20" i="1"/>
  <c r="N20" i="1"/>
  <c r="L20" i="1"/>
  <c r="G20" i="1"/>
  <c r="I20" i="1" s="1"/>
  <c r="K20" i="1" s="1"/>
  <c r="P19" i="1"/>
  <c r="N19" i="1"/>
  <c r="L19" i="1"/>
  <c r="G19" i="1"/>
  <c r="I19" i="1" s="1"/>
  <c r="K19" i="1" s="1"/>
  <c r="P15" i="1"/>
  <c r="N15" i="1"/>
  <c r="L15" i="1"/>
  <c r="G15" i="1"/>
  <c r="I15" i="1" s="1"/>
  <c r="K15" i="1" s="1"/>
  <c r="P14" i="1"/>
  <c r="N14" i="1"/>
  <c r="L14" i="1"/>
  <c r="I14" i="1"/>
  <c r="K14" i="1" s="1"/>
  <c r="G14" i="1"/>
  <c r="P13" i="1"/>
  <c r="N13" i="1"/>
  <c r="L13" i="1"/>
  <c r="G13" i="1"/>
  <c r="I13" i="1" s="1"/>
  <c r="K13" i="1" s="1"/>
  <c r="P12" i="1"/>
  <c r="N12" i="1"/>
  <c r="L12" i="1"/>
  <c r="G12" i="1"/>
  <c r="I12" i="1" s="1"/>
  <c r="K12" i="1" s="1"/>
  <c r="P11" i="1"/>
  <c r="N11" i="1"/>
  <c r="L11" i="1"/>
  <c r="G11" i="1"/>
  <c r="I11" i="1" s="1"/>
  <c r="K11" i="1" s="1"/>
  <c r="P10" i="1"/>
  <c r="N10" i="1"/>
  <c r="L10" i="1"/>
  <c r="G10" i="1"/>
  <c r="I10" i="1" s="1"/>
  <c r="K10" i="1" s="1"/>
  <c r="D12" i="2" l="1"/>
  <c r="M15" i="1"/>
  <c r="D13" i="3" s="1"/>
  <c r="Q15" i="1"/>
  <c r="P13" i="3" s="1"/>
  <c r="O15" i="1"/>
  <c r="J13" i="3" s="1"/>
  <c r="Q11" i="1"/>
  <c r="P9" i="3" s="1"/>
  <c r="D8" i="2"/>
  <c r="O11" i="1"/>
  <c r="J9" i="3" s="1"/>
  <c r="M11" i="1"/>
  <c r="D9" i="3" s="1"/>
  <c r="D19" i="2"/>
  <c r="O21" i="1"/>
  <c r="J21" i="3" s="1"/>
  <c r="M21" i="1"/>
  <c r="D21" i="3" s="1"/>
  <c r="D9" i="2"/>
  <c r="Q12" i="1"/>
  <c r="P10" i="3" s="1"/>
  <c r="O12" i="1"/>
  <c r="J10" i="3" s="1"/>
  <c r="M12" i="1"/>
  <c r="D10" i="3" s="1"/>
  <c r="Q14" i="1"/>
  <c r="P12" i="3" s="1"/>
  <c r="O14" i="1"/>
  <c r="J12" i="3" s="1"/>
  <c r="M14" i="1"/>
  <c r="D12" i="3" s="1"/>
  <c r="D11" i="2"/>
  <c r="Q27" i="1"/>
  <c r="P29" i="3" s="1"/>
  <c r="M27" i="1"/>
  <c r="D29" i="3" s="1"/>
  <c r="O27" i="1"/>
  <c r="J29" i="3" s="1"/>
  <c r="D26" i="2"/>
  <c r="D28" i="2"/>
  <c r="Q29" i="1"/>
  <c r="P31" i="3" s="1"/>
  <c r="O29" i="1"/>
  <c r="J31" i="3" s="1"/>
  <c r="M29" i="1"/>
  <c r="D31" i="3" s="1"/>
  <c r="D18" i="2"/>
  <c r="Q20" i="1"/>
  <c r="P20" i="3" s="1"/>
  <c r="O20" i="1"/>
  <c r="J20" i="3" s="1"/>
  <c r="M20" i="1"/>
  <c r="D20" i="3" s="1"/>
  <c r="O22" i="1"/>
  <c r="J22" i="3" s="1"/>
  <c r="M22" i="1"/>
  <c r="D22" i="3" s="1"/>
  <c r="Q22" i="1"/>
  <c r="P22" i="3" s="1"/>
  <c r="D20" i="2"/>
  <c r="H25" i="2"/>
  <c r="F25" i="2"/>
  <c r="E25" i="2"/>
  <c r="I25" i="2"/>
  <c r="G25" i="2"/>
  <c r="Q21" i="1"/>
  <c r="P21" i="3" s="1"/>
  <c r="F7" i="2"/>
  <c r="G7" i="2"/>
  <c r="I7" i="2"/>
  <c r="H7" i="2"/>
  <c r="E7" i="2"/>
  <c r="Q28" i="1"/>
  <c r="P30" i="3" s="1"/>
  <c r="D27" i="2"/>
  <c r="O28" i="1"/>
  <c r="J30" i="3" s="1"/>
  <c r="M28" i="1"/>
  <c r="D30" i="3" s="1"/>
  <c r="M26" i="1"/>
  <c r="D28" i="3" s="1"/>
  <c r="Q19" i="1"/>
  <c r="P19" i="3" s="1"/>
  <c r="O19" i="1"/>
  <c r="J19" i="3" s="1"/>
  <c r="M19" i="1"/>
  <c r="D19" i="3" s="1"/>
  <c r="O26" i="1"/>
  <c r="J28" i="3" s="1"/>
  <c r="Q26" i="1"/>
  <c r="P28" i="3" s="1"/>
  <c r="Q13" i="1"/>
  <c r="P11" i="3" s="1"/>
  <c r="M13" i="1"/>
  <c r="D11" i="3" s="1"/>
  <c r="O13" i="1"/>
  <c r="J11" i="3" s="1"/>
  <c r="D10" i="2"/>
  <c r="Q10" i="1"/>
  <c r="P8" i="3" s="1"/>
  <c r="O10" i="1"/>
  <c r="J8" i="3" s="1"/>
  <c r="M10" i="1"/>
  <c r="D8" i="3" s="1"/>
  <c r="D17" i="2"/>
  <c r="S28" i="3" l="1"/>
  <c r="R28" i="3"/>
  <c r="Q28" i="3"/>
  <c r="U28" i="3"/>
  <c r="T28" i="3"/>
  <c r="G18" i="2"/>
  <c r="F18" i="2"/>
  <c r="E18" i="2"/>
  <c r="I18" i="2"/>
  <c r="H18" i="2"/>
  <c r="G19" i="3"/>
  <c r="F19" i="3"/>
  <c r="E19" i="3"/>
  <c r="H19" i="3"/>
  <c r="I19" i="3"/>
  <c r="M19" i="3"/>
  <c r="N19" i="3"/>
  <c r="O19" i="3"/>
  <c r="L19" i="3"/>
  <c r="K19" i="3"/>
  <c r="H28" i="3"/>
  <c r="I28" i="3"/>
  <c r="G28" i="3"/>
  <c r="F28" i="3"/>
  <c r="E28" i="3"/>
  <c r="I30" i="3"/>
  <c r="F30" i="3"/>
  <c r="H30" i="3"/>
  <c r="G30" i="3"/>
  <c r="E30" i="3"/>
  <c r="K30" i="3"/>
  <c r="N30" i="3"/>
  <c r="O30" i="3"/>
  <c r="M30" i="3"/>
  <c r="L30" i="3"/>
  <c r="U30" i="3"/>
  <c r="S30" i="3"/>
  <c r="R30" i="3"/>
  <c r="Q30" i="3"/>
  <c r="T30" i="3"/>
  <c r="I10" i="3"/>
  <c r="H10" i="3"/>
  <c r="G10" i="3"/>
  <c r="F10" i="3"/>
  <c r="E10" i="3"/>
  <c r="R10" i="3"/>
  <c r="Q10" i="3"/>
  <c r="T10" i="3"/>
  <c r="S10" i="3"/>
  <c r="U10" i="3"/>
  <c r="F19" i="2"/>
  <c r="E19" i="2"/>
  <c r="I19" i="2"/>
  <c r="G19" i="2"/>
  <c r="H19" i="2"/>
  <c r="F8" i="3"/>
  <c r="E8" i="3"/>
  <c r="I8" i="3"/>
  <c r="G8" i="3"/>
  <c r="H8" i="3"/>
  <c r="O9" i="3"/>
  <c r="K9" i="3"/>
  <c r="N9" i="3"/>
  <c r="M9" i="3"/>
  <c r="L9" i="3"/>
  <c r="U9" i="3"/>
  <c r="T9" i="3"/>
  <c r="S9" i="3"/>
  <c r="R9" i="3"/>
  <c r="Q9" i="3"/>
  <c r="N28" i="3"/>
  <c r="L28" i="3"/>
  <c r="O28" i="3"/>
  <c r="M28" i="3"/>
  <c r="K28" i="3"/>
  <c r="O31" i="3"/>
  <c r="N31" i="3"/>
  <c r="K31" i="3"/>
  <c r="M31" i="3"/>
  <c r="L31" i="3"/>
  <c r="U31" i="3"/>
  <c r="T31" i="3"/>
  <c r="S31" i="3"/>
  <c r="R31" i="3"/>
  <c r="Q31" i="3"/>
  <c r="I26" i="2"/>
  <c r="H26" i="2"/>
  <c r="G26" i="2"/>
  <c r="F26" i="2"/>
  <c r="E26" i="2"/>
  <c r="G29" i="3"/>
  <c r="H29" i="3"/>
  <c r="I29" i="3"/>
  <c r="F29" i="3"/>
  <c r="E29" i="3"/>
  <c r="I27" i="2"/>
  <c r="H27" i="2"/>
  <c r="E27" i="2"/>
  <c r="G27" i="2"/>
  <c r="F27" i="2"/>
  <c r="I12" i="3"/>
  <c r="H12" i="3"/>
  <c r="E12" i="3"/>
  <c r="G12" i="3"/>
  <c r="F12" i="3"/>
  <c r="U12" i="3"/>
  <c r="S12" i="3"/>
  <c r="Q12" i="3"/>
  <c r="T12" i="3"/>
  <c r="R12" i="3"/>
  <c r="U21" i="3"/>
  <c r="S21" i="3"/>
  <c r="T21" i="3"/>
  <c r="R21" i="3"/>
  <c r="Q21" i="3"/>
  <c r="F21" i="3"/>
  <c r="E21" i="3"/>
  <c r="I21" i="3"/>
  <c r="G21" i="3"/>
  <c r="H21" i="3"/>
  <c r="I20" i="2"/>
  <c r="H20" i="2"/>
  <c r="F20" i="2"/>
  <c r="E20" i="2"/>
  <c r="G20" i="2"/>
  <c r="R22" i="3"/>
  <c r="U22" i="3"/>
  <c r="T22" i="3"/>
  <c r="S22" i="3"/>
  <c r="Q22" i="3"/>
  <c r="U8" i="3"/>
  <c r="T8" i="3"/>
  <c r="S8" i="3"/>
  <c r="R8" i="3"/>
  <c r="Q8" i="3"/>
  <c r="O13" i="3"/>
  <c r="L13" i="3"/>
  <c r="N13" i="3"/>
  <c r="M13" i="3"/>
  <c r="K13" i="3"/>
  <c r="E13" i="3"/>
  <c r="H13" i="3"/>
  <c r="I13" i="3"/>
  <c r="G13" i="3"/>
  <c r="F13" i="3"/>
  <c r="H31" i="3"/>
  <c r="E31" i="3"/>
  <c r="I31" i="3"/>
  <c r="G31" i="3"/>
  <c r="F31" i="3"/>
  <c r="U19" i="3"/>
  <c r="R19" i="3"/>
  <c r="T19" i="3"/>
  <c r="S19" i="3"/>
  <c r="Q19" i="3"/>
  <c r="H28" i="2"/>
  <c r="F28" i="2"/>
  <c r="E28" i="2"/>
  <c r="I28" i="2"/>
  <c r="G28" i="2"/>
  <c r="M29" i="3"/>
  <c r="K29" i="3"/>
  <c r="N29" i="3"/>
  <c r="L29" i="3"/>
  <c r="O29" i="3"/>
  <c r="U29" i="3"/>
  <c r="T29" i="3"/>
  <c r="S29" i="3"/>
  <c r="R29" i="3"/>
  <c r="Q29" i="3"/>
  <c r="F11" i="2"/>
  <c r="I11" i="2"/>
  <c r="H11" i="2"/>
  <c r="E11" i="2"/>
  <c r="G11" i="2"/>
  <c r="L12" i="3"/>
  <c r="O12" i="3"/>
  <c r="N12" i="3"/>
  <c r="M12" i="3"/>
  <c r="K12" i="3"/>
  <c r="O10" i="3"/>
  <c r="N10" i="3"/>
  <c r="M10" i="3"/>
  <c r="L10" i="3"/>
  <c r="K10" i="3"/>
  <c r="G9" i="2"/>
  <c r="I9" i="2"/>
  <c r="H9" i="2"/>
  <c r="F9" i="2"/>
  <c r="E9" i="2"/>
  <c r="N21" i="3"/>
  <c r="L21" i="3"/>
  <c r="O21" i="3"/>
  <c r="M21" i="3"/>
  <c r="K21" i="3"/>
  <c r="H17" i="2"/>
  <c r="I17" i="2"/>
  <c r="G17" i="2"/>
  <c r="F17" i="2"/>
  <c r="E17" i="2"/>
  <c r="H9" i="3"/>
  <c r="G9" i="3"/>
  <c r="F9" i="3"/>
  <c r="E9" i="3"/>
  <c r="I9" i="3"/>
  <c r="M8" i="3"/>
  <c r="K8" i="3"/>
  <c r="O8" i="3"/>
  <c r="N8" i="3"/>
  <c r="L8" i="3"/>
  <c r="E8" i="2"/>
  <c r="I8" i="2"/>
  <c r="H8" i="2"/>
  <c r="F8" i="2"/>
  <c r="G8" i="2"/>
  <c r="I22" i="3"/>
  <c r="H22" i="3"/>
  <c r="G22" i="3"/>
  <c r="F22" i="3"/>
  <c r="E22" i="3"/>
  <c r="H10" i="2"/>
  <c r="G10" i="2"/>
  <c r="F10" i="2"/>
  <c r="E10" i="2"/>
  <c r="I10" i="2"/>
  <c r="O22" i="3"/>
  <c r="L22" i="3"/>
  <c r="K22" i="3"/>
  <c r="N22" i="3"/>
  <c r="M22" i="3"/>
  <c r="N11" i="3"/>
  <c r="M11" i="3"/>
  <c r="K11" i="3"/>
  <c r="O11" i="3"/>
  <c r="L11" i="3"/>
  <c r="G20" i="3"/>
  <c r="I20" i="3"/>
  <c r="H20" i="3"/>
  <c r="F20" i="3"/>
  <c r="E20" i="3"/>
  <c r="H11" i="3"/>
  <c r="I11" i="3"/>
  <c r="G11" i="3"/>
  <c r="F11" i="3"/>
  <c r="E11" i="3"/>
  <c r="O20" i="3"/>
  <c r="L20" i="3"/>
  <c r="K20" i="3"/>
  <c r="N20" i="3"/>
  <c r="M20" i="3"/>
  <c r="U11" i="3"/>
  <c r="R11" i="3"/>
  <c r="T11" i="3"/>
  <c r="S11" i="3"/>
  <c r="Q11" i="3"/>
  <c r="Q20" i="3"/>
  <c r="T20" i="3"/>
  <c r="S20" i="3"/>
  <c r="R20" i="3"/>
  <c r="U20" i="3"/>
  <c r="H12" i="2"/>
  <c r="I12" i="2"/>
  <c r="G12" i="2"/>
  <c r="F12" i="2"/>
  <c r="E12" i="2"/>
</calcChain>
</file>

<file path=xl/sharedStrings.xml><?xml version="1.0" encoding="utf-8"?>
<sst xmlns="http://schemas.openxmlformats.org/spreadsheetml/2006/main" count="429" uniqueCount="107">
  <si>
    <t>UANG KULIAH PROGRAM SARJANA ANGKATAN 2025</t>
  </si>
  <si>
    <t>TAHUN AKADEMIK 2025/2026</t>
  </si>
  <si>
    <t>Semester Ganjil (dibayarkan pada awal tahun akademik 2025/2026)</t>
  </si>
  <si>
    <t>Biaya Jalur USM</t>
  </si>
  <si>
    <t>Biaya Jalur PMDK</t>
  </si>
  <si>
    <t>No.</t>
  </si>
  <si>
    <t>Program Studi</t>
  </si>
  <si>
    <t>Uang Kuliah Tetap (UKT)</t>
  </si>
  <si>
    <t>Uang Kuliah Variabel (UKV)</t>
  </si>
  <si>
    <t>Uang Prakt./Studio</t>
  </si>
  <si>
    <t>Jumlah Uang Kuliah</t>
  </si>
  <si>
    <t>DPP Wajib *)</t>
  </si>
  <si>
    <t>Total Biaya **)</t>
  </si>
  <si>
    <t>Periode 1 ***)               (Potongan 100% UKT)</t>
  </si>
  <si>
    <t>Periode 2 ****)          (Potongan 50% UKT)</t>
  </si>
  <si>
    <t>Periode 3 *****)          (Potongan 25% UKT)</t>
  </si>
  <si>
    <t>Akreditasi</t>
  </si>
  <si>
    <t>jumlah sks</t>
  </si>
  <si>
    <t>biaya/sks</t>
  </si>
  <si>
    <t>total</t>
  </si>
  <si>
    <t>Potongan</t>
  </si>
  <si>
    <t>TOTAL BIAYA</t>
  </si>
  <si>
    <t>Teknik Elektro</t>
  </si>
  <si>
    <t>B</t>
  </si>
  <si>
    <t>Teknik Mesin</t>
  </si>
  <si>
    <t>A</t>
  </si>
  <si>
    <t>Teknik Industri</t>
  </si>
  <si>
    <t>Teknik Kimia</t>
  </si>
  <si>
    <t>Informatika</t>
  </si>
  <si>
    <t>Sistem Informasi</t>
  </si>
  <si>
    <t>Teknik Sipil</t>
  </si>
  <si>
    <t>Unggul</t>
  </si>
  <si>
    <t>Teknik Geodesi</t>
  </si>
  <si>
    <t>Perencanaan Wilayah &amp; Kota</t>
  </si>
  <si>
    <t>Teknik Lingkungan</t>
  </si>
  <si>
    <t>Desain Interior</t>
  </si>
  <si>
    <t>Desain Produk</t>
  </si>
  <si>
    <t>Desain Komunikasi Visual</t>
  </si>
  <si>
    <t>Arsitektur</t>
  </si>
  <si>
    <t>*)</t>
  </si>
  <si>
    <t>DPP (Dana Pengembangan Pendidikan Wajib) adalah dana pengembangan yang wajib dibayar diawal tahun ajaran</t>
  </si>
  <si>
    <t>**)</t>
  </si>
  <si>
    <t>Total biaya belum termasuk Dana Pengembangan Pendidikan Sukarela yang besarnya mulai dari Rp 0,- atau  kelipatan Rp 500.000,-</t>
  </si>
  <si>
    <t>***)</t>
  </si>
  <si>
    <t xml:space="preserve">Periode 1 adalah bagi pendaftar jalur PMDK periode 1 (21 Oktober  -  25 Des 2024) </t>
  </si>
  <si>
    <t>****)</t>
  </si>
  <si>
    <t>Periode 2 adalah bagi pendaftar jalur PMDK periode 2  (1 Januari - 14 Mar 2025)</t>
  </si>
  <si>
    <t>*****)</t>
  </si>
  <si>
    <t>Periode 3 adalah bagi pendaftar jalur PMDK periode 3  (20 Maret - 25 April 2025)</t>
  </si>
  <si>
    <t>Biaya Jalur PMDK Potongan UKT hanya untuk semester Ganjil 2025/2026</t>
  </si>
  <si>
    <t>Catatan :</t>
  </si>
  <si>
    <t>Pembayaran uang kuliah dapat dilakukan secara cara online pada jadwal yang telah ditentukan</t>
  </si>
  <si>
    <t>Semester Genap (dibayarkan pada awal semester 2)</t>
  </si>
  <si>
    <t>PEMBAYARAN UANG KULIAH PROGRAM SARJANA JALUR USM SKEMA BERTAHAP</t>
  </si>
  <si>
    <t>FAKULTAS TEKNOLOGI INDUSTRI (FTI)</t>
  </si>
  <si>
    <t>TOTAL Biaya USM (belum termasuk sumbangan                DPP sukarela)</t>
  </si>
  <si>
    <t>Pembayaran dengan  2 Tahap</t>
  </si>
  <si>
    <t>Pembayaran dengan 3 Tahap</t>
  </si>
  <si>
    <t>Tahap ke-1 (50%)</t>
  </si>
  <si>
    <t>Tahap ke-2 (50%)</t>
  </si>
  <si>
    <t>Tahap ke-2 (30%)</t>
  </si>
  <si>
    <t>Tahap ke-3 (20%)</t>
  </si>
  <si>
    <t>FAKULTAS TEKNIK SIPIL DAN PERENCANAAN (FTSP)</t>
  </si>
  <si>
    <t>FAKULTAS ARSITEKTUR DAN DESAIN (FAD)</t>
  </si>
  <si>
    <t>PEMBAYARAN UANG KULIAH ROGRAM SARJANA JALUR PMDK SKEMA BERTAHAP</t>
  </si>
  <si>
    <t>Biaya Jalur PMDK Periode 1 (Potongan 100% UKT)</t>
  </si>
  <si>
    <t>Biaya Jalur PMDK Periode 2 (Potongan 50% UKT)</t>
  </si>
  <si>
    <t>Biaya Jalur PMDK Periode 3 (Potongan 25% UKT)</t>
  </si>
  <si>
    <t>TOTAL Biaya PMDK (sudah termasuk Potongan              Rp. 2.500,000)</t>
  </si>
  <si>
    <t>TOTAL Biaya PMDK (sudah termasuk Potongan              Rp. 1.250,000)</t>
  </si>
  <si>
    <t>TOTAL Biaya PMDK (sudah termasuk Potongan              Rp. 625,000)</t>
  </si>
  <si>
    <t>Tuition Free For Foreign Student 2025</t>
  </si>
  <si>
    <t>Academic Year 2025/2026</t>
  </si>
  <si>
    <t>(Due at The Beginning of Study Year)</t>
  </si>
  <si>
    <t>Odd Semester</t>
  </si>
  <si>
    <t>Study Program</t>
  </si>
  <si>
    <t>Fixed Course Fee (Rp)</t>
  </si>
  <si>
    <t xml:space="preserve">Variable Course Fee </t>
  </si>
  <si>
    <t>Practical Work/Studio Fee (Rp)</t>
  </si>
  <si>
    <t>Tuition Fee (Rp)</t>
  </si>
  <si>
    <t>Educational Development Fee (Rp)</t>
  </si>
  <si>
    <t>Total Fee (Rp)</t>
  </si>
  <si>
    <t>Rp 400.000,-/credit points</t>
  </si>
  <si>
    <t>Electrical Engineering</t>
  </si>
  <si>
    <t>20 credit points</t>
  </si>
  <si>
    <t>Chemical Engineering</t>
  </si>
  <si>
    <t>Information Systems</t>
  </si>
  <si>
    <t>Urban and Regional Planning</t>
  </si>
  <si>
    <t>Architecture</t>
  </si>
  <si>
    <t>21 credit points</t>
  </si>
  <si>
    <t>Variable Course Fee</t>
  </si>
  <si>
    <t>Rp 500.000,-/credit points</t>
  </si>
  <si>
    <t>Mechanical Engineering</t>
  </si>
  <si>
    <t>22 credit points</t>
  </si>
  <si>
    <t>Industrial Engineering</t>
  </si>
  <si>
    <t>Informatics</t>
  </si>
  <si>
    <t>Civil Engineering</t>
  </si>
  <si>
    <t>Geodetic Engineering</t>
  </si>
  <si>
    <t>Environmental Engineering</t>
  </si>
  <si>
    <t>Interior Design</t>
  </si>
  <si>
    <t>Product Design</t>
  </si>
  <si>
    <t>Visual Communication Design</t>
  </si>
  <si>
    <t>Educational Development Fee, paid once when applying as a student</t>
  </si>
  <si>
    <t>Even Semester</t>
  </si>
  <si>
    <t>18 credit points</t>
  </si>
  <si>
    <t>19 credit points</t>
  </si>
  <si>
    <t>16 credit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</si>
</sst>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u/>
      <sz val="14"/>
      <color theme="1"/>
      <name val="Calibri"/>
      <family val="2"/>
    </font>
    <font>
      <sz val="11"/>
      <color theme="1"/>
      <name val="Corsiva"/>
    </font>
    <font>
      <b/>
      <i/>
      <sz val="14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sz val="18"/>
      <color theme="1"/>
      <name val="Calibri"/>
      <family val="2"/>
    </font>
    <font>
      <u/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Monotype Corsiva"/>
      <family val="4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92CDDC"/>
        <bgColor rgb="FF92CDDC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6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/>
    <xf numFmtId="164" fontId="2" fillId="0" borderId="20" xfId="0" applyNumberFormat="1" applyFont="1" applyBorder="1" applyAlignment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/>
    <xf numFmtId="164" fontId="2" fillId="0" borderId="23" xfId="0" applyNumberFormat="1" applyFont="1" applyBorder="1" applyAlignment="1"/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/>
    <xf numFmtId="164" fontId="2" fillId="0" borderId="16" xfId="0" applyNumberFormat="1" applyFont="1" applyBorder="1" applyAlignment="1"/>
    <xf numFmtId="0" fontId="2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36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/>
    <xf numFmtId="164" fontId="2" fillId="0" borderId="1" xfId="0" applyNumberFormat="1" applyFont="1" applyBorder="1" applyAlignment="1"/>
    <xf numFmtId="3" fontId="2" fillId="0" borderId="14" xfId="0" applyNumberFormat="1" applyFont="1" applyBorder="1" applyAlignment="1">
      <alignment vertical="center"/>
    </xf>
    <xf numFmtId="3" fontId="2" fillId="0" borderId="35" xfId="0" applyNumberFormat="1" applyFont="1" applyBorder="1" applyAlignment="1">
      <alignment vertical="center"/>
    </xf>
    <xf numFmtId="0" fontId="2" fillId="0" borderId="37" xfId="0" applyFont="1" applyBorder="1"/>
    <xf numFmtId="0" fontId="2" fillId="0" borderId="37" xfId="0" applyFont="1" applyBorder="1" applyAlignment="1">
      <alignment horizontal="center"/>
    </xf>
    <xf numFmtId="3" fontId="2" fillId="0" borderId="38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2" fillId="0" borderId="14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43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4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164" fontId="2" fillId="0" borderId="56" xfId="0" applyNumberFormat="1" applyFont="1" applyBorder="1" applyAlignment="1"/>
    <xf numFmtId="164" fontId="2" fillId="0" borderId="21" xfId="0" applyNumberFormat="1" applyFont="1" applyBorder="1" applyAlignment="1"/>
    <xf numFmtId="164" fontId="2" fillId="0" borderId="57" xfId="0" applyNumberFormat="1" applyFont="1" applyBorder="1" applyAlignment="1"/>
    <xf numFmtId="164" fontId="2" fillId="0" borderId="55" xfId="0" applyNumberFormat="1" applyFont="1" applyBorder="1" applyAlignment="1"/>
    <xf numFmtId="164" fontId="2" fillId="0" borderId="24" xfId="0" applyNumberFormat="1" applyFont="1" applyBorder="1" applyAlignment="1"/>
    <xf numFmtId="164" fontId="2" fillId="0" borderId="58" xfId="0" applyNumberFormat="1" applyFont="1" applyBorder="1" applyAlignment="1"/>
    <xf numFmtId="164" fontId="2" fillId="0" borderId="45" xfId="0" applyNumberFormat="1" applyFont="1" applyBorder="1"/>
    <xf numFmtId="0" fontId="14" fillId="0" borderId="0" xfId="0" applyFont="1" applyAlignment="1">
      <alignment vertical="center"/>
    </xf>
    <xf numFmtId="164" fontId="2" fillId="0" borderId="59" xfId="0" applyNumberFormat="1" applyFont="1" applyBorder="1" applyAlignment="1"/>
    <xf numFmtId="164" fontId="2" fillId="0" borderId="60" xfId="0" applyNumberFormat="1" applyFont="1" applyBorder="1" applyAlignment="1"/>
    <xf numFmtId="0" fontId="2" fillId="0" borderId="46" xfId="0" applyFont="1" applyBorder="1"/>
    <xf numFmtId="0" fontId="14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164" fontId="2" fillId="0" borderId="61" xfId="0" applyNumberFormat="1" applyFont="1" applyBorder="1" applyAlignment="1"/>
    <xf numFmtId="164" fontId="2" fillId="0" borderId="62" xfId="0" applyNumberFormat="1" applyFont="1" applyBorder="1" applyAlignment="1"/>
    <xf numFmtId="0" fontId="2" fillId="0" borderId="8" xfId="0" applyFont="1" applyBorder="1" applyAlignment="1">
      <alignment horizontal="center" vertical="center" wrapText="1"/>
    </xf>
    <xf numFmtId="0" fontId="7" fillId="0" borderId="18" xfId="0" applyFont="1" applyBorder="1"/>
    <xf numFmtId="0" fontId="8" fillId="0" borderId="8" xfId="0" applyFont="1" applyBorder="1" applyAlignment="1">
      <alignment horizontal="center" vertical="center" wrapText="1"/>
    </xf>
    <xf numFmtId="0" fontId="7" fillId="0" borderId="14" xfId="0" applyFont="1" applyBorder="1"/>
    <xf numFmtId="0" fontId="2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1" xfId="0" applyFont="1" applyBorder="1"/>
    <xf numFmtId="0" fontId="2" fillId="0" borderId="25" xfId="0" applyFont="1" applyBorder="1" applyAlignment="1">
      <alignment horizontal="center" vertical="center"/>
    </xf>
    <xf numFmtId="0" fontId="7" fillId="0" borderId="26" xfId="0" applyFont="1" applyBorder="1"/>
    <xf numFmtId="0" fontId="7" fillId="0" borderId="27" xfId="0" applyFont="1" applyBorder="1"/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3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4" xfId="0" applyFont="1" applyBorder="1"/>
    <xf numFmtId="0" fontId="2" fillId="0" borderId="30" xfId="0" applyFont="1" applyBorder="1" applyAlignment="1">
      <alignment horizontal="center" vertical="center"/>
    </xf>
    <xf numFmtId="0" fontId="7" fillId="0" borderId="13" xfId="0" applyFont="1" applyBorder="1"/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7" xfId="0" applyFont="1" applyBorder="1"/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12" xfId="0" applyFont="1" applyBorder="1"/>
    <xf numFmtId="0" fontId="2" fillId="0" borderId="39" xfId="0" applyFont="1" applyBorder="1" applyAlignment="1">
      <alignment horizontal="center" vertical="center"/>
    </xf>
    <xf numFmtId="0" fontId="7" fillId="0" borderId="41" xfId="0" applyFont="1" applyBorder="1"/>
    <xf numFmtId="0" fontId="2" fillId="0" borderId="40" xfId="0" applyFont="1" applyBorder="1" applyAlignment="1">
      <alignment horizontal="center" vertical="center" wrapText="1"/>
    </xf>
    <xf numFmtId="0" fontId="7" fillId="0" borderId="42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" fillId="0" borderId="50" xfId="0" applyFont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 wrapText="1"/>
    </xf>
    <xf numFmtId="0" fontId="7" fillId="0" borderId="53" xfId="0" applyFont="1" applyBorder="1"/>
    <xf numFmtId="0" fontId="2" fillId="0" borderId="5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7" fillId="0" borderId="28" xfId="0" applyFont="1" applyBorder="1"/>
    <xf numFmtId="0" fontId="2" fillId="5" borderId="49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7" fillId="0" borderId="54" xfId="0" applyFont="1" applyBorder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9" xfId="0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vertical="center"/>
    </xf>
    <xf numFmtId="3" fontId="0" fillId="0" borderId="74" xfId="0" applyNumberFormat="1" applyBorder="1" applyAlignment="1">
      <alignment vertical="center"/>
    </xf>
    <xf numFmtId="3" fontId="0" fillId="0" borderId="75" xfId="0" applyNumberFormat="1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vertical="center"/>
    </xf>
    <xf numFmtId="3" fontId="0" fillId="0" borderId="77" xfId="0" applyNumberFormat="1" applyBorder="1" applyAlignment="1">
      <alignment vertical="center"/>
    </xf>
    <xf numFmtId="3" fontId="0" fillId="0" borderId="78" xfId="0" applyNumberFormat="1" applyBorder="1" applyAlignment="1">
      <alignment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vertical="center"/>
    </xf>
    <xf numFmtId="3" fontId="0" fillId="0" borderId="80" xfId="0" applyNumberFormat="1" applyBorder="1" applyAlignment="1">
      <alignment vertical="center"/>
    </xf>
    <xf numFmtId="3" fontId="0" fillId="0" borderId="81" xfId="0" applyNumberFormat="1" applyBorder="1" applyAlignment="1">
      <alignment vertical="center"/>
    </xf>
    <xf numFmtId="0" fontId="0" fillId="0" borderId="82" xfId="0" applyBorder="1"/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4" xfId="0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 wrapText="1"/>
    </xf>
    <xf numFmtId="0" fontId="20" fillId="0" borderId="8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3" fontId="0" fillId="0" borderId="34" xfId="0" applyNumberFormat="1" applyBorder="1" applyAlignment="1">
      <alignment vertical="center"/>
    </xf>
    <xf numFmtId="0" fontId="0" fillId="0" borderId="67" xfId="0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164" fontId="1" fillId="0" borderId="34" xfId="1" applyNumberFormat="1" applyFont="1" applyFill="1" applyBorder="1"/>
    <xf numFmtId="0" fontId="0" fillId="0" borderId="34" xfId="0" applyBorder="1"/>
    <xf numFmtId="0" fontId="0" fillId="0" borderId="85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4.42578125" defaultRowHeight="15" customHeight="1"/>
  <cols>
    <col min="1" max="1" width="0.7109375" customWidth="1"/>
    <col min="2" max="2" width="4.140625" customWidth="1"/>
    <col min="3" max="3" width="27.140625" customWidth="1"/>
    <col min="4" max="4" width="11.7109375" customWidth="1"/>
    <col min="5" max="5" width="7.85546875" customWidth="1"/>
    <col min="6" max="6" width="10" customWidth="1"/>
    <col min="7" max="7" width="13.28515625" customWidth="1"/>
    <col min="8" max="8" width="13.140625" customWidth="1"/>
    <col min="9" max="9" width="11" customWidth="1"/>
    <col min="10" max="10" width="11.85546875" customWidth="1"/>
    <col min="11" max="11" width="14.7109375" customWidth="1"/>
    <col min="12" max="12" width="11.42578125" customWidth="1"/>
    <col min="13" max="13" width="12.42578125" customWidth="1"/>
    <col min="14" max="14" width="11.140625" customWidth="1"/>
    <col min="15" max="15" width="14.28515625" customWidth="1"/>
    <col min="16" max="16" width="10.42578125" customWidth="1"/>
    <col min="17" max="17" width="12.7109375" customWidth="1"/>
    <col min="18" max="18" width="1.85546875" hidden="1" customWidth="1"/>
    <col min="19" max="26" width="8" customWidth="1"/>
  </cols>
  <sheetData>
    <row r="1" spans="1:26" ht="4.5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"/>
      <c r="B2" s="120" t="s">
        <v>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1"/>
      <c r="B3" s="121" t="s">
        <v>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"/>
      <c r="S3" s="1"/>
      <c r="T3" s="1"/>
      <c r="U3" s="1"/>
      <c r="V3" s="1"/>
      <c r="W3" s="1"/>
      <c r="X3" s="1"/>
      <c r="Y3" s="1"/>
      <c r="Z3" s="1"/>
    </row>
    <row r="4" spans="1:26" ht="10.5" customHeight="1">
      <c r="A4" s="1"/>
      <c r="B4" s="122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"/>
      <c r="S4" s="1"/>
      <c r="T4" s="1"/>
      <c r="U4" s="1"/>
      <c r="V4" s="1"/>
      <c r="W4" s="1"/>
      <c r="X4" s="1"/>
      <c r="Y4" s="1"/>
      <c r="Z4" s="1"/>
    </row>
    <row r="5" spans="1:26" ht="1.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3"/>
      <c r="N5" s="3"/>
      <c r="O5" s="3"/>
      <c r="P5" s="3"/>
      <c r="Q5" s="3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4" t="s">
        <v>2</v>
      </c>
      <c r="C6" s="1"/>
      <c r="D6" s="1"/>
      <c r="E6" s="2"/>
      <c r="F6" s="1"/>
      <c r="G6" s="1"/>
      <c r="H6" s="1"/>
      <c r="I6" s="1"/>
      <c r="J6" s="1"/>
      <c r="K6" s="1"/>
      <c r="L6" s="1"/>
      <c r="M6" s="3"/>
      <c r="N6" s="3"/>
      <c r="O6" s="3"/>
      <c r="P6" s="3"/>
      <c r="Q6" s="3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23" t="s">
        <v>3</v>
      </c>
      <c r="C7" s="103"/>
      <c r="D7" s="103"/>
      <c r="E7" s="103"/>
      <c r="F7" s="103"/>
      <c r="G7" s="103"/>
      <c r="H7" s="103"/>
      <c r="I7" s="103"/>
      <c r="J7" s="103"/>
      <c r="K7" s="104"/>
      <c r="L7" s="124" t="s">
        <v>4</v>
      </c>
      <c r="M7" s="103"/>
      <c r="N7" s="103"/>
      <c r="O7" s="103"/>
      <c r="P7" s="103"/>
      <c r="Q7" s="125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>
      <c r="A8" s="1"/>
      <c r="B8" s="116" t="s">
        <v>5</v>
      </c>
      <c r="C8" s="101" t="s">
        <v>6</v>
      </c>
      <c r="D8" s="91" t="s">
        <v>7</v>
      </c>
      <c r="E8" s="95" t="s">
        <v>8</v>
      </c>
      <c r="F8" s="96"/>
      <c r="G8" s="97"/>
      <c r="H8" s="91" t="s">
        <v>9</v>
      </c>
      <c r="I8" s="91" t="s">
        <v>10</v>
      </c>
      <c r="J8" s="93" t="s">
        <v>11</v>
      </c>
      <c r="K8" s="93" t="s">
        <v>12</v>
      </c>
      <c r="L8" s="95" t="s">
        <v>13</v>
      </c>
      <c r="M8" s="97"/>
      <c r="N8" s="95" t="s">
        <v>14</v>
      </c>
      <c r="O8" s="97"/>
      <c r="P8" s="95" t="s">
        <v>15</v>
      </c>
      <c r="Q8" s="126"/>
      <c r="R8" s="1" t="s">
        <v>16</v>
      </c>
      <c r="S8" s="1"/>
      <c r="T8" s="1"/>
      <c r="U8" s="1"/>
      <c r="V8" s="1"/>
      <c r="W8" s="1"/>
      <c r="X8" s="1"/>
      <c r="Y8" s="1"/>
      <c r="Z8" s="1"/>
    </row>
    <row r="9" spans="1:26" ht="30.75" customHeight="1">
      <c r="A9" s="1"/>
      <c r="B9" s="114"/>
      <c r="C9" s="94"/>
      <c r="D9" s="94"/>
      <c r="E9" s="6" t="s">
        <v>17</v>
      </c>
      <c r="F9" s="6" t="s">
        <v>18</v>
      </c>
      <c r="G9" s="7" t="s">
        <v>19</v>
      </c>
      <c r="H9" s="94"/>
      <c r="I9" s="94"/>
      <c r="J9" s="94"/>
      <c r="K9" s="94"/>
      <c r="L9" s="8" t="s">
        <v>20</v>
      </c>
      <c r="M9" s="9" t="s">
        <v>21</v>
      </c>
      <c r="N9" s="8" t="s">
        <v>20</v>
      </c>
      <c r="O9" s="9" t="s">
        <v>21</v>
      </c>
      <c r="P9" s="8" t="s">
        <v>20</v>
      </c>
      <c r="Q9" s="10" t="s">
        <v>21</v>
      </c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1">
        <v>1</v>
      </c>
      <c r="C10" s="12" t="s">
        <v>22</v>
      </c>
      <c r="D10" s="13">
        <v>2500000</v>
      </c>
      <c r="E10" s="14">
        <v>20</v>
      </c>
      <c r="F10" s="13">
        <v>300000</v>
      </c>
      <c r="G10" s="13">
        <f t="shared" ref="G10:G15" si="0">E10*F10</f>
        <v>6000000</v>
      </c>
      <c r="H10" s="13">
        <v>250000</v>
      </c>
      <c r="I10" s="13">
        <f t="shared" ref="I10:I15" si="1">D10+G10+H10</f>
        <v>8750000</v>
      </c>
      <c r="J10" s="13">
        <v>12500000</v>
      </c>
      <c r="K10" s="13">
        <f t="shared" ref="K10:K15" si="2">I10+J10</f>
        <v>21250000</v>
      </c>
      <c r="L10" s="13">
        <f t="shared" ref="L10:L15" si="3">D10*100%</f>
        <v>2500000</v>
      </c>
      <c r="M10" s="15">
        <f t="shared" ref="M10:M15" si="4">K10-L10</f>
        <v>18750000</v>
      </c>
      <c r="N10" s="15">
        <f t="shared" ref="N10:N15" si="5">D10*50%</f>
        <v>1250000</v>
      </c>
      <c r="O10" s="15">
        <f t="shared" ref="O10:O15" si="6">K10-N10</f>
        <v>20000000</v>
      </c>
      <c r="P10" s="15">
        <f t="shared" ref="P10:P15" si="7">D10*25%</f>
        <v>625000</v>
      </c>
      <c r="Q10" s="16">
        <f t="shared" ref="Q10:Q15" si="8">K10-P10</f>
        <v>20625000</v>
      </c>
      <c r="R10" s="1" t="s">
        <v>23</v>
      </c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7">
        <v>2</v>
      </c>
      <c r="C11" s="18" t="s">
        <v>24</v>
      </c>
      <c r="D11" s="19">
        <v>2500000</v>
      </c>
      <c r="E11" s="20">
        <v>22</v>
      </c>
      <c r="F11" s="19">
        <v>350000</v>
      </c>
      <c r="G11" s="19">
        <f t="shared" si="0"/>
        <v>7700000</v>
      </c>
      <c r="H11" s="19">
        <v>0</v>
      </c>
      <c r="I11" s="19">
        <f t="shared" si="1"/>
        <v>10200000</v>
      </c>
      <c r="J11" s="19">
        <v>15000000</v>
      </c>
      <c r="K11" s="19">
        <f t="shared" si="2"/>
        <v>25200000</v>
      </c>
      <c r="L11" s="19">
        <f t="shared" si="3"/>
        <v>2500000</v>
      </c>
      <c r="M11" s="21">
        <f t="shared" si="4"/>
        <v>22700000</v>
      </c>
      <c r="N11" s="21">
        <f t="shared" si="5"/>
        <v>1250000</v>
      </c>
      <c r="O11" s="21">
        <f t="shared" si="6"/>
        <v>23950000</v>
      </c>
      <c r="P11" s="21">
        <f t="shared" si="7"/>
        <v>625000</v>
      </c>
      <c r="Q11" s="22">
        <f t="shared" si="8"/>
        <v>24575000</v>
      </c>
      <c r="R11" s="1" t="s">
        <v>25</v>
      </c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17">
        <v>3</v>
      </c>
      <c r="C12" s="18" t="s">
        <v>26</v>
      </c>
      <c r="D12" s="19">
        <v>2500000</v>
      </c>
      <c r="E12" s="20">
        <v>21</v>
      </c>
      <c r="F12" s="19">
        <v>350000</v>
      </c>
      <c r="G12" s="19">
        <f t="shared" si="0"/>
        <v>7350000</v>
      </c>
      <c r="H12" s="19">
        <v>195000</v>
      </c>
      <c r="I12" s="19">
        <f t="shared" si="1"/>
        <v>10045000</v>
      </c>
      <c r="J12" s="19">
        <v>15000000</v>
      </c>
      <c r="K12" s="19">
        <f t="shared" si="2"/>
        <v>25045000</v>
      </c>
      <c r="L12" s="19">
        <f t="shared" si="3"/>
        <v>2500000</v>
      </c>
      <c r="M12" s="21">
        <f t="shared" si="4"/>
        <v>22545000</v>
      </c>
      <c r="N12" s="21">
        <f t="shared" si="5"/>
        <v>1250000</v>
      </c>
      <c r="O12" s="21">
        <f t="shared" si="6"/>
        <v>23795000</v>
      </c>
      <c r="P12" s="21">
        <f t="shared" si="7"/>
        <v>625000</v>
      </c>
      <c r="Q12" s="22">
        <f t="shared" si="8"/>
        <v>24420000</v>
      </c>
      <c r="R12" s="1" t="s">
        <v>25</v>
      </c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/>
      <c r="B13" s="17">
        <v>4</v>
      </c>
      <c r="C13" s="18" t="s">
        <v>27</v>
      </c>
      <c r="D13" s="19">
        <v>2500000</v>
      </c>
      <c r="E13" s="20">
        <v>20</v>
      </c>
      <c r="F13" s="19">
        <v>300000</v>
      </c>
      <c r="G13" s="19">
        <f t="shared" si="0"/>
        <v>6000000</v>
      </c>
      <c r="H13" s="19">
        <v>840000</v>
      </c>
      <c r="I13" s="19">
        <f t="shared" si="1"/>
        <v>9340000</v>
      </c>
      <c r="J13" s="19">
        <v>12500000</v>
      </c>
      <c r="K13" s="19">
        <f t="shared" si="2"/>
        <v>21840000</v>
      </c>
      <c r="L13" s="19">
        <f t="shared" si="3"/>
        <v>2500000</v>
      </c>
      <c r="M13" s="21">
        <f t="shared" si="4"/>
        <v>19340000</v>
      </c>
      <c r="N13" s="21">
        <f t="shared" si="5"/>
        <v>1250000</v>
      </c>
      <c r="O13" s="21">
        <f t="shared" si="6"/>
        <v>20590000</v>
      </c>
      <c r="P13" s="21">
        <f t="shared" si="7"/>
        <v>625000</v>
      </c>
      <c r="Q13" s="22">
        <f t="shared" si="8"/>
        <v>21215000</v>
      </c>
      <c r="R13" s="1" t="s">
        <v>23</v>
      </c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17">
        <v>5</v>
      </c>
      <c r="C14" s="18" t="s">
        <v>28</v>
      </c>
      <c r="D14" s="19">
        <v>2500000</v>
      </c>
      <c r="E14" s="20">
        <v>20</v>
      </c>
      <c r="F14" s="19">
        <v>350000</v>
      </c>
      <c r="G14" s="19">
        <f t="shared" si="0"/>
        <v>7000000</v>
      </c>
      <c r="H14" s="19">
        <v>0</v>
      </c>
      <c r="I14" s="19">
        <f t="shared" si="1"/>
        <v>9500000</v>
      </c>
      <c r="J14" s="19">
        <v>17500000</v>
      </c>
      <c r="K14" s="19">
        <f t="shared" si="2"/>
        <v>27000000</v>
      </c>
      <c r="L14" s="19">
        <f t="shared" si="3"/>
        <v>2500000</v>
      </c>
      <c r="M14" s="21">
        <f t="shared" si="4"/>
        <v>24500000</v>
      </c>
      <c r="N14" s="21">
        <f t="shared" si="5"/>
        <v>1250000</v>
      </c>
      <c r="O14" s="21">
        <f t="shared" si="6"/>
        <v>25750000</v>
      </c>
      <c r="P14" s="21">
        <f t="shared" si="7"/>
        <v>625000</v>
      </c>
      <c r="Q14" s="22">
        <f t="shared" si="8"/>
        <v>26375000</v>
      </c>
      <c r="R14" s="1" t="s">
        <v>25</v>
      </c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"/>
      <c r="B15" s="23">
        <v>6</v>
      </c>
      <c r="C15" s="24" t="s">
        <v>29</v>
      </c>
      <c r="D15" s="25">
        <v>2500000</v>
      </c>
      <c r="E15" s="26">
        <v>20</v>
      </c>
      <c r="F15" s="25">
        <v>300000</v>
      </c>
      <c r="G15" s="25">
        <f t="shared" si="0"/>
        <v>6000000</v>
      </c>
      <c r="H15" s="25">
        <v>0</v>
      </c>
      <c r="I15" s="25">
        <f t="shared" si="1"/>
        <v>8500000</v>
      </c>
      <c r="J15" s="25">
        <v>12500000</v>
      </c>
      <c r="K15" s="25">
        <f t="shared" si="2"/>
        <v>21000000</v>
      </c>
      <c r="L15" s="25">
        <f t="shared" si="3"/>
        <v>2500000</v>
      </c>
      <c r="M15" s="27">
        <f t="shared" si="4"/>
        <v>18500000</v>
      </c>
      <c r="N15" s="27">
        <f t="shared" si="5"/>
        <v>1250000</v>
      </c>
      <c r="O15" s="27">
        <f t="shared" si="6"/>
        <v>19750000</v>
      </c>
      <c r="P15" s="27">
        <f t="shared" si="7"/>
        <v>625000</v>
      </c>
      <c r="Q15" s="28">
        <f t="shared" si="8"/>
        <v>20375000</v>
      </c>
      <c r="R15" s="1" t="s">
        <v>23</v>
      </c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98" t="s">
        <v>3</v>
      </c>
      <c r="C16" s="99"/>
      <c r="D16" s="99"/>
      <c r="E16" s="99"/>
      <c r="F16" s="99"/>
      <c r="G16" s="99"/>
      <c r="H16" s="99"/>
      <c r="I16" s="99"/>
      <c r="J16" s="99"/>
      <c r="K16" s="100"/>
      <c r="L16" s="118" t="s">
        <v>4</v>
      </c>
      <c r="M16" s="99"/>
      <c r="N16" s="99"/>
      <c r="O16" s="99"/>
      <c r="P16" s="99"/>
      <c r="Q16" s="119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>
      <c r="A17" s="1"/>
      <c r="B17" s="116" t="s">
        <v>5</v>
      </c>
      <c r="C17" s="101" t="s">
        <v>6</v>
      </c>
      <c r="D17" s="91" t="s">
        <v>7</v>
      </c>
      <c r="E17" s="95" t="s">
        <v>8</v>
      </c>
      <c r="F17" s="96"/>
      <c r="G17" s="97"/>
      <c r="H17" s="91" t="s">
        <v>9</v>
      </c>
      <c r="I17" s="91" t="s">
        <v>10</v>
      </c>
      <c r="J17" s="93" t="s">
        <v>11</v>
      </c>
      <c r="K17" s="93" t="s">
        <v>12</v>
      </c>
      <c r="L17" s="95" t="s">
        <v>13</v>
      </c>
      <c r="M17" s="97"/>
      <c r="N17" s="95" t="s">
        <v>14</v>
      </c>
      <c r="O17" s="97"/>
      <c r="P17" s="95" t="s">
        <v>15</v>
      </c>
      <c r="Q17" s="126"/>
      <c r="R17" s="1"/>
      <c r="S17" s="1"/>
      <c r="T17" s="1"/>
      <c r="U17" s="1"/>
      <c r="V17" s="1"/>
      <c r="W17" s="1"/>
      <c r="X17" s="1"/>
      <c r="Y17" s="1"/>
      <c r="Z17" s="1"/>
    </row>
    <row r="18" spans="1:26" ht="37.5" customHeight="1">
      <c r="A18" s="1"/>
      <c r="B18" s="117"/>
      <c r="C18" s="92"/>
      <c r="D18" s="92"/>
      <c r="E18" s="29" t="s">
        <v>17</v>
      </c>
      <c r="F18" s="29" t="s">
        <v>18</v>
      </c>
      <c r="G18" s="30" t="s">
        <v>19</v>
      </c>
      <c r="H18" s="92"/>
      <c r="I18" s="92"/>
      <c r="J18" s="92"/>
      <c r="K18" s="92"/>
      <c r="L18" s="31" t="s">
        <v>20</v>
      </c>
      <c r="M18" s="32" t="s">
        <v>21</v>
      </c>
      <c r="N18" s="31" t="s">
        <v>20</v>
      </c>
      <c r="O18" s="32" t="s">
        <v>21</v>
      </c>
      <c r="P18" s="31" t="s">
        <v>20</v>
      </c>
      <c r="Q18" s="33" t="s">
        <v>21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17">
        <v>7</v>
      </c>
      <c r="C19" s="18" t="s">
        <v>30</v>
      </c>
      <c r="D19" s="19">
        <v>2500000</v>
      </c>
      <c r="E19" s="20">
        <v>22</v>
      </c>
      <c r="F19" s="19">
        <v>350000</v>
      </c>
      <c r="G19" s="19">
        <f t="shared" ref="G19:G22" si="9">E19*F19</f>
        <v>7700000</v>
      </c>
      <c r="H19" s="19">
        <v>270000</v>
      </c>
      <c r="I19" s="19">
        <f t="shared" ref="I19:I22" si="10">D19+G19+H19</f>
        <v>10470000</v>
      </c>
      <c r="J19" s="19">
        <v>17500000</v>
      </c>
      <c r="K19" s="19">
        <f t="shared" ref="K19:K22" si="11">I19+J19</f>
        <v>27970000</v>
      </c>
      <c r="L19" s="19">
        <f t="shared" ref="L19:L22" si="12">D19*100%</f>
        <v>2500000</v>
      </c>
      <c r="M19" s="21">
        <f t="shared" ref="M19:M22" si="13">K19-L19</f>
        <v>25470000</v>
      </c>
      <c r="N19" s="21">
        <f t="shared" ref="N19:N22" si="14">D19*50%</f>
        <v>1250000</v>
      </c>
      <c r="O19" s="21">
        <f t="shared" ref="O19:O22" si="15">K19-N19</f>
        <v>26720000</v>
      </c>
      <c r="P19" s="21">
        <f t="shared" ref="P19:P22" si="16">D19*25%</f>
        <v>625000</v>
      </c>
      <c r="Q19" s="22">
        <f t="shared" ref="Q19:Q22" si="17">K19-P19</f>
        <v>27345000</v>
      </c>
      <c r="R19" s="1" t="s">
        <v>31</v>
      </c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"/>
      <c r="B20" s="17">
        <v>8</v>
      </c>
      <c r="C20" s="18" t="s">
        <v>32</v>
      </c>
      <c r="D20" s="19">
        <v>2500000</v>
      </c>
      <c r="E20" s="20">
        <v>22</v>
      </c>
      <c r="F20" s="19">
        <v>350000</v>
      </c>
      <c r="G20" s="19">
        <f t="shared" si="9"/>
        <v>7700000</v>
      </c>
      <c r="H20" s="19">
        <v>140000</v>
      </c>
      <c r="I20" s="19">
        <f t="shared" si="10"/>
        <v>10340000</v>
      </c>
      <c r="J20" s="19">
        <v>12500000</v>
      </c>
      <c r="K20" s="19">
        <f t="shared" si="11"/>
        <v>22840000</v>
      </c>
      <c r="L20" s="19">
        <f t="shared" si="12"/>
        <v>2500000</v>
      </c>
      <c r="M20" s="21">
        <f t="shared" si="13"/>
        <v>20340000</v>
      </c>
      <c r="N20" s="21">
        <f t="shared" si="14"/>
        <v>1250000</v>
      </c>
      <c r="O20" s="21">
        <f t="shared" si="15"/>
        <v>21590000</v>
      </c>
      <c r="P20" s="21">
        <f t="shared" si="16"/>
        <v>625000</v>
      </c>
      <c r="Q20" s="22">
        <f t="shared" si="17"/>
        <v>22215000</v>
      </c>
      <c r="R20" s="1" t="s">
        <v>23</v>
      </c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17">
        <v>9</v>
      </c>
      <c r="C21" s="18" t="s">
        <v>33</v>
      </c>
      <c r="D21" s="19">
        <v>2500000</v>
      </c>
      <c r="E21" s="20">
        <v>22</v>
      </c>
      <c r="F21" s="19">
        <v>300000</v>
      </c>
      <c r="G21" s="19">
        <f t="shared" si="9"/>
        <v>6600000</v>
      </c>
      <c r="H21" s="19">
        <v>200000</v>
      </c>
      <c r="I21" s="19">
        <f t="shared" si="10"/>
        <v>9300000</v>
      </c>
      <c r="J21" s="19">
        <v>12500000</v>
      </c>
      <c r="K21" s="19">
        <f t="shared" si="11"/>
        <v>21800000</v>
      </c>
      <c r="L21" s="19">
        <f t="shared" si="12"/>
        <v>2500000</v>
      </c>
      <c r="M21" s="21">
        <f t="shared" si="13"/>
        <v>19300000</v>
      </c>
      <c r="N21" s="21">
        <f t="shared" si="14"/>
        <v>1250000</v>
      </c>
      <c r="O21" s="21">
        <f t="shared" si="15"/>
        <v>20550000</v>
      </c>
      <c r="P21" s="21">
        <f t="shared" si="16"/>
        <v>625000</v>
      </c>
      <c r="Q21" s="22">
        <f t="shared" si="17"/>
        <v>21175000</v>
      </c>
      <c r="R21" s="1" t="s">
        <v>23</v>
      </c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23">
        <v>10</v>
      </c>
      <c r="C22" s="24" t="s">
        <v>34</v>
      </c>
      <c r="D22" s="25">
        <v>2500000</v>
      </c>
      <c r="E22" s="26">
        <v>22</v>
      </c>
      <c r="F22" s="25">
        <v>350000</v>
      </c>
      <c r="G22" s="25">
        <f t="shared" si="9"/>
        <v>7700000</v>
      </c>
      <c r="H22" s="25">
        <v>1430000</v>
      </c>
      <c r="I22" s="25">
        <f t="shared" si="10"/>
        <v>11630000</v>
      </c>
      <c r="J22" s="25">
        <v>15000000</v>
      </c>
      <c r="K22" s="25">
        <f t="shared" si="11"/>
        <v>26630000</v>
      </c>
      <c r="L22" s="25">
        <f t="shared" si="12"/>
        <v>2500000</v>
      </c>
      <c r="M22" s="27">
        <f t="shared" si="13"/>
        <v>24130000</v>
      </c>
      <c r="N22" s="27">
        <f t="shared" si="14"/>
        <v>1250000</v>
      </c>
      <c r="O22" s="27">
        <f t="shared" si="15"/>
        <v>25380000</v>
      </c>
      <c r="P22" s="27">
        <f t="shared" si="16"/>
        <v>625000</v>
      </c>
      <c r="Q22" s="28">
        <f t="shared" si="17"/>
        <v>26005000</v>
      </c>
      <c r="R22" s="1" t="s">
        <v>25</v>
      </c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98" t="s">
        <v>3</v>
      </c>
      <c r="C23" s="99"/>
      <c r="D23" s="99"/>
      <c r="E23" s="99"/>
      <c r="F23" s="99"/>
      <c r="G23" s="99"/>
      <c r="H23" s="99"/>
      <c r="I23" s="99"/>
      <c r="J23" s="99"/>
      <c r="K23" s="100"/>
      <c r="L23" s="118" t="s">
        <v>4</v>
      </c>
      <c r="M23" s="99"/>
      <c r="N23" s="99"/>
      <c r="O23" s="99"/>
      <c r="P23" s="99"/>
      <c r="Q23" s="119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>
      <c r="A24" s="1"/>
      <c r="B24" s="116" t="s">
        <v>5</v>
      </c>
      <c r="C24" s="101" t="s">
        <v>6</v>
      </c>
      <c r="D24" s="91" t="s">
        <v>7</v>
      </c>
      <c r="E24" s="95" t="s">
        <v>8</v>
      </c>
      <c r="F24" s="96"/>
      <c r="G24" s="97"/>
      <c r="H24" s="91" t="s">
        <v>9</v>
      </c>
      <c r="I24" s="91" t="s">
        <v>10</v>
      </c>
      <c r="J24" s="93" t="s">
        <v>11</v>
      </c>
      <c r="K24" s="93" t="s">
        <v>12</v>
      </c>
      <c r="L24" s="95" t="s">
        <v>13</v>
      </c>
      <c r="M24" s="97"/>
      <c r="N24" s="95" t="s">
        <v>14</v>
      </c>
      <c r="O24" s="97"/>
      <c r="P24" s="95" t="s">
        <v>15</v>
      </c>
      <c r="Q24" s="126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117"/>
      <c r="C25" s="92"/>
      <c r="D25" s="92"/>
      <c r="E25" s="29" t="s">
        <v>17</v>
      </c>
      <c r="F25" s="29" t="s">
        <v>18</v>
      </c>
      <c r="G25" s="30" t="s">
        <v>19</v>
      </c>
      <c r="H25" s="92"/>
      <c r="I25" s="92"/>
      <c r="J25" s="92"/>
      <c r="K25" s="92"/>
      <c r="L25" s="31" t="s">
        <v>20</v>
      </c>
      <c r="M25" s="32" t="s">
        <v>21</v>
      </c>
      <c r="N25" s="31" t="s">
        <v>20</v>
      </c>
      <c r="O25" s="32" t="s">
        <v>21</v>
      </c>
      <c r="P25" s="31" t="s">
        <v>20</v>
      </c>
      <c r="Q25" s="33" t="s">
        <v>21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7">
        <v>11</v>
      </c>
      <c r="C26" s="18" t="s">
        <v>35</v>
      </c>
      <c r="D26" s="19">
        <v>2500000</v>
      </c>
      <c r="E26" s="20">
        <v>22</v>
      </c>
      <c r="F26" s="19">
        <v>350000</v>
      </c>
      <c r="G26" s="19">
        <f t="shared" ref="G26:G29" si="18">E26*F26</f>
        <v>7700000</v>
      </c>
      <c r="H26" s="19">
        <v>600000</v>
      </c>
      <c r="I26" s="19">
        <f t="shared" ref="I26:I29" si="19">D26+G26+H26</f>
        <v>10800000</v>
      </c>
      <c r="J26" s="19">
        <v>15000000</v>
      </c>
      <c r="K26" s="19">
        <f t="shared" ref="K26:K29" si="20">I26+J26</f>
        <v>25800000</v>
      </c>
      <c r="L26" s="19">
        <f t="shared" ref="L26:L29" si="21">D26*100%</f>
        <v>2500000</v>
      </c>
      <c r="M26" s="21">
        <f t="shared" ref="M26:M29" si="22">K26-L26</f>
        <v>23300000</v>
      </c>
      <c r="N26" s="21">
        <f t="shared" ref="N26:N29" si="23">D26*50%</f>
        <v>1250000</v>
      </c>
      <c r="O26" s="21">
        <f t="shared" ref="O26:O29" si="24">K26-N26</f>
        <v>24550000</v>
      </c>
      <c r="P26" s="21">
        <f t="shared" ref="P26:P29" si="25">D26*25%</f>
        <v>625000</v>
      </c>
      <c r="Q26" s="22">
        <f t="shared" ref="Q26:Q29" si="26">K26-P26</f>
        <v>25175000</v>
      </c>
      <c r="R26" s="1" t="s">
        <v>25</v>
      </c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7">
        <v>12</v>
      </c>
      <c r="C27" s="18" t="s">
        <v>36</v>
      </c>
      <c r="D27" s="19">
        <v>2500000</v>
      </c>
      <c r="E27" s="20">
        <v>22</v>
      </c>
      <c r="F27" s="19">
        <v>350000</v>
      </c>
      <c r="G27" s="19">
        <f t="shared" si="18"/>
        <v>7700000</v>
      </c>
      <c r="H27" s="19">
        <v>480000</v>
      </c>
      <c r="I27" s="19">
        <f t="shared" si="19"/>
        <v>10680000</v>
      </c>
      <c r="J27" s="19">
        <v>15000000</v>
      </c>
      <c r="K27" s="19">
        <f t="shared" si="20"/>
        <v>25680000</v>
      </c>
      <c r="L27" s="19">
        <f t="shared" si="21"/>
        <v>2500000</v>
      </c>
      <c r="M27" s="21">
        <f t="shared" si="22"/>
        <v>23180000</v>
      </c>
      <c r="N27" s="21">
        <f t="shared" si="23"/>
        <v>1250000</v>
      </c>
      <c r="O27" s="21">
        <f t="shared" si="24"/>
        <v>24430000</v>
      </c>
      <c r="P27" s="21">
        <f t="shared" si="25"/>
        <v>625000</v>
      </c>
      <c r="Q27" s="22">
        <f t="shared" si="26"/>
        <v>25055000</v>
      </c>
      <c r="R27" s="1" t="s">
        <v>25</v>
      </c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17">
        <v>13</v>
      </c>
      <c r="C28" s="18" t="s">
        <v>37</v>
      </c>
      <c r="D28" s="19">
        <v>2500000</v>
      </c>
      <c r="E28" s="20">
        <v>20</v>
      </c>
      <c r="F28" s="19">
        <v>350000</v>
      </c>
      <c r="G28" s="19">
        <f t="shared" si="18"/>
        <v>7000000</v>
      </c>
      <c r="H28" s="19">
        <v>720000</v>
      </c>
      <c r="I28" s="19">
        <f t="shared" si="19"/>
        <v>10220000</v>
      </c>
      <c r="J28" s="19">
        <v>17500000</v>
      </c>
      <c r="K28" s="19">
        <f t="shared" si="20"/>
        <v>27720000</v>
      </c>
      <c r="L28" s="19">
        <f t="shared" si="21"/>
        <v>2500000</v>
      </c>
      <c r="M28" s="21">
        <f t="shared" si="22"/>
        <v>25220000</v>
      </c>
      <c r="N28" s="21">
        <f t="shared" si="23"/>
        <v>1250000</v>
      </c>
      <c r="O28" s="21">
        <f t="shared" si="24"/>
        <v>26470000</v>
      </c>
      <c r="P28" s="21">
        <f t="shared" si="25"/>
        <v>625000</v>
      </c>
      <c r="Q28" s="22">
        <f t="shared" si="26"/>
        <v>27095000</v>
      </c>
      <c r="R28" s="1" t="s">
        <v>25</v>
      </c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23">
        <v>14</v>
      </c>
      <c r="C29" s="24" t="s">
        <v>38</v>
      </c>
      <c r="D29" s="25">
        <v>2500000</v>
      </c>
      <c r="E29" s="26">
        <v>21</v>
      </c>
      <c r="F29" s="25">
        <v>300000</v>
      </c>
      <c r="G29" s="25">
        <f t="shared" si="18"/>
        <v>6300000</v>
      </c>
      <c r="H29" s="25">
        <v>400000</v>
      </c>
      <c r="I29" s="25">
        <f t="shared" si="19"/>
        <v>9200000</v>
      </c>
      <c r="J29" s="25">
        <v>15000000</v>
      </c>
      <c r="K29" s="25">
        <f t="shared" si="20"/>
        <v>24200000</v>
      </c>
      <c r="L29" s="25">
        <f t="shared" si="21"/>
        <v>2500000</v>
      </c>
      <c r="M29" s="27">
        <f t="shared" si="22"/>
        <v>21700000</v>
      </c>
      <c r="N29" s="27">
        <f t="shared" si="23"/>
        <v>1250000</v>
      </c>
      <c r="O29" s="27">
        <f t="shared" si="24"/>
        <v>22950000</v>
      </c>
      <c r="P29" s="27">
        <f t="shared" si="25"/>
        <v>625000</v>
      </c>
      <c r="Q29" s="28">
        <f t="shared" si="26"/>
        <v>23575000</v>
      </c>
      <c r="R29" s="1" t="s">
        <v>23</v>
      </c>
      <c r="S29" s="1"/>
      <c r="T29" s="1"/>
      <c r="U29" s="1"/>
      <c r="V29" s="1"/>
      <c r="W29" s="1"/>
      <c r="X29" s="1"/>
      <c r="Y29" s="1"/>
      <c r="Z29" s="1"/>
    </row>
    <row r="30" spans="1:26" ht="3.7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3"/>
      <c r="N30" s="3"/>
      <c r="O30" s="3"/>
      <c r="P30" s="3"/>
      <c r="Q30" s="3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 t="s">
        <v>39</v>
      </c>
      <c r="C31" s="34" t="s">
        <v>40</v>
      </c>
      <c r="D31" s="1"/>
      <c r="E31" s="2"/>
      <c r="F31" s="1"/>
      <c r="G31" s="1"/>
      <c r="H31" s="1"/>
      <c r="I31" s="1"/>
      <c r="J31" s="1"/>
      <c r="K31" s="1"/>
      <c r="L31" s="1"/>
      <c r="M31" s="3"/>
      <c r="N31" s="3"/>
      <c r="O31" s="3"/>
      <c r="P31" s="3"/>
      <c r="Q31" s="3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 t="s">
        <v>41</v>
      </c>
      <c r="C32" s="34" t="s">
        <v>42</v>
      </c>
      <c r="D32" s="1"/>
      <c r="E32" s="2"/>
      <c r="F32" s="1"/>
      <c r="G32" s="1"/>
      <c r="H32" s="1"/>
      <c r="I32" s="1"/>
      <c r="J32" s="1"/>
      <c r="K32" s="1"/>
      <c r="L32" s="1"/>
      <c r="M32" s="3"/>
      <c r="N32" s="3"/>
      <c r="O32" s="3"/>
      <c r="P32" s="3"/>
      <c r="Q32" s="3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 t="s">
        <v>43</v>
      </c>
      <c r="C33" s="34" t="s">
        <v>44</v>
      </c>
      <c r="D33" s="1"/>
      <c r="E33" s="2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3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 t="s">
        <v>45</v>
      </c>
      <c r="C34" s="34" t="s">
        <v>46</v>
      </c>
      <c r="D34" s="1"/>
      <c r="E34" s="2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3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 t="s">
        <v>47</v>
      </c>
      <c r="C35" s="34" t="s">
        <v>48</v>
      </c>
      <c r="D35" s="1"/>
      <c r="E35" s="2"/>
      <c r="F35" s="1"/>
      <c r="G35" s="1"/>
      <c r="H35" s="1"/>
      <c r="I35" s="1"/>
      <c r="J35" s="1"/>
      <c r="K35" s="1"/>
      <c r="L35" s="1"/>
      <c r="M35" s="3"/>
      <c r="N35" s="3"/>
      <c r="O35" s="3"/>
      <c r="P35" s="3"/>
      <c r="Q35" s="3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34" t="s">
        <v>49</v>
      </c>
      <c r="D36" s="1"/>
      <c r="E36" s="2"/>
      <c r="F36" s="1"/>
      <c r="G36" s="1"/>
      <c r="H36" s="1"/>
      <c r="I36" s="1"/>
      <c r="J36" s="1"/>
      <c r="K36" s="1"/>
      <c r="L36" s="1"/>
      <c r="M36" s="3"/>
      <c r="N36" s="3"/>
      <c r="O36" s="3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34"/>
      <c r="D37" s="1"/>
      <c r="E37" s="2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35" t="s">
        <v>50</v>
      </c>
      <c r="C38" s="1"/>
      <c r="D38" s="1"/>
      <c r="E38" s="2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 t="s">
        <v>51</v>
      </c>
      <c r="C39" s="1"/>
      <c r="D39" s="1"/>
      <c r="E39" s="2"/>
      <c r="F39" s="1"/>
      <c r="G39" s="1"/>
      <c r="H39" s="1"/>
      <c r="I39" s="1"/>
      <c r="J39" s="1"/>
      <c r="K39" s="1"/>
      <c r="L39" s="1"/>
      <c r="M39" s="3"/>
      <c r="N39" s="3"/>
      <c r="O39" s="3"/>
      <c r="P39" s="3"/>
      <c r="Q39" s="3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3"/>
      <c r="N40" s="3"/>
      <c r="O40" s="3"/>
      <c r="P40" s="3"/>
      <c r="Q40" s="3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3"/>
      <c r="N41" s="3"/>
      <c r="O41" s="3"/>
      <c r="P41" s="3"/>
      <c r="Q41" s="3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3"/>
      <c r="N42" s="3"/>
      <c r="O42" s="3"/>
      <c r="P42" s="3"/>
      <c r="Q42" s="3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2"/>
      <c r="F43" s="1"/>
      <c r="G43" s="1"/>
      <c r="H43" s="1"/>
      <c r="I43" s="1"/>
      <c r="J43" s="1"/>
      <c r="K43" s="36"/>
      <c r="L43" s="1"/>
      <c r="M43" s="3"/>
      <c r="N43" s="3"/>
      <c r="O43" s="3"/>
      <c r="P43" s="3"/>
      <c r="Q43" s="3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36"/>
      <c r="L44" s="1"/>
      <c r="M44" s="3"/>
      <c r="N44" s="3"/>
      <c r="O44" s="3"/>
      <c r="P44" s="3"/>
      <c r="Q44" s="3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3"/>
      <c r="N45" s="3"/>
      <c r="O45" s="3"/>
      <c r="P45" s="3"/>
      <c r="Q45" s="3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3"/>
      <c r="N46" s="3"/>
      <c r="O46" s="3"/>
      <c r="P46" s="3"/>
      <c r="Q46" s="3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3"/>
      <c r="N47" s="3"/>
      <c r="O47" s="3"/>
      <c r="P47" s="3"/>
      <c r="Q47" s="3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3"/>
      <c r="N48" s="3"/>
      <c r="O48" s="3"/>
      <c r="P48" s="3"/>
      <c r="Q48" s="3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3"/>
      <c r="N49" s="3"/>
      <c r="O49" s="3"/>
      <c r="P49" s="3"/>
      <c r="Q49" s="3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3"/>
      <c r="N50" s="3"/>
      <c r="O50" s="3"/>
      <c r="P50" s="3"/>
      <c r="Q50" s="3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4" t="s">
        <v>52</v>
      </c>
      <c r="C51" s="1"/>
      <c r="D51" s="1"/>
      <c r="E51" s="2"/>
      <c r="F51" s="1"/>
      <c r="G51" s="1"/>
      <c r="H51" s="1"/>
      <c r="I51" s="1"/>
      <c r="J51" s="1"/>
      <c r="K51" s="1"/>
      <c r="L51" s="1"/>
      <c r="M51" s="3"/>
      <c r="N51" s="3"/>
      <c r="O51" s="3"/>
      <c r="P51" s="3"/>
      <c r="Q51" s="3"/>
      <c r="R51" s="1"/>
      <c r="S51" s="1"/>
      <c r="T51" s="1"/>
      <c r="U51" s="1"/>
      <c r="V51" s="1"/>
      <c r="W51" s="1"/>
      <c r="X51" s="1"/>
      <c r="Y51" s="1"/>
      <c r="Z51" s="1"/>
    </row>
    <row r="52" spans="1:26" ht="33" customHeight="1">
      <c r="A52" s="1"/>
      <c r="B52" s="113" t="s">
        <v>5</v>
      </c>
      <c r="C52" s="115" t="s">
        <v>6</v>
      </c>
      <c r="D52" s="105" t="s">
        <v>7</v>
      </c>
      <c r="E52" s="102" t="s">
        <v>8</v>
      </c>
      <c r="F52" s="103"/>
      <c r="G52" s="104"/>
      <c r="H52" s="105" t="s">
        <v>9</v>
      </c>
      <c r="I52" s="106" t="s">
        <v>10</v>
      </c>
      <c r="J52" s="108"/>
      <c r="K52" s="108"/>
      <c r="L52" s="110"/>
      <c r="M52" s="109"/>
      <c r="N52" s="111"/>
      <c r="O52" s="112"/>
      <c r="P52" s="111"/>
      <c r="Q52" s="112"/>
      <c r="R52" s="1"/>
      <c r="S52" s="1"/>
      <c r="T52" s="1"/>
      <c r="U52" s="1"/>
      <c r="V52" s="1"/>
      <c r="W52" s="1"/>
      <c r="X52" s="1"/>
      <c r="Y52" s="1"/>
      <c r="Z52" s="1"/>
    </row>
    <row r="53" spans="1:26" ht="30.75" customHeight="1">
      <c r="A53" s="1"/>
      <c r="B53" s="114"/>
      <c r="C53" s="94"/>
      <c r="D53" s="94"/>
      <c r="E53" s="37" t="s">
        <v>17</v>
      </c>
      <c r="F53" s="37" t="s">
        <v>18</v>
      </c>
      <c r="G53" s="38" t="s">
        <v>19</v>
      </c>
      <c r="H53" s="94"/>
      <c r="I53" s="107"/>
      <c r="J53" s="109"/>
      <c r="K53" s="109"/>
      <c r="L53" s="39"/>
      <c r="M53" s="40"/>
      <c r="N53" s="40"/>
      <c r="O53" s="40"/>
      <c r="P53" s="40"/>
      <c r="Q53" s="40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1">
        <v>1</v>
      </c>
      <c r="C54" s="12" t="s">
        <v>22</v>
      </c>
      <c r="D54" s="13">
        <v>2500000</v>
      </c>
      <c r="E54" s="14">
        <v>18</v>
      </c>
      <c r="F54" s="13">
        <v>300000</v>
      </c>
      <c r="G54" s="13">
        <f t="shared" ref="G54:G59" si="27">E54*F54</f>
        <v>5400000</v>
      </c>
      <c r="H54" s="13">
        <v>250000</v>
      </c>
      <c r="I54" s="41">
        <f t="shared" ref="I54:I59" si="28">D54+G54+H54</f>
        <v>8150000</v>
      </c>
      <c r="J54" s="42"/>
      <c r="K54" s="42"/>
      <c r="L54" s="43"/>
      <c r="M54" s="44"/>
      <c r="N54" s="44"/>
      <c r="O54" s="44"/>
      <c r="P54" s="44"/>
      <c r="Q54" s="44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7">
        <v>2</v>
      </c>
      <c r="C55" s="18" t="s">
        <v>24</v>
      </c>
      <c r="D55" s="13">
        <v>2500000</v>
      </c>
      <c r="E55" s="14">
        <v>19</v>
      </c>
      <c r="F55" s="13">
        <v>350000</v>
      </c>
      <c r="G55" s="13">
        <f t="shared" si="27"/>
        <v>6650000</v>
      </c>
      <c r="H55" s="19">
        <v>0</v>
      </c>
      <c r="I55" s="41">
        <f t="shared" si="28"/>
        <v>9150000</v>
      </c>
      <c r="J55" s="42"/>
      <c r="K55" s="42"/>
      <c r="L55" s="43"/>
      <c r="M55" s="44"/>
      <c r="N55" s="44"/>
      <c r="O55" s="44"/>
      <c r="P55" s="44"/>
      <c r="Q55" s="44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7">
        <v>3</v>
      </c>
      <c r="C56" s="18" t="s">
        <v>26</v>
      </c>
      <c r="D56" s="13">
        <v>2500000</v>
      </c>
      <c r="E56" s="14">
        <v>18</v>
      </c>
      <c r="F56" s="13">
        <v>350000</v>
      </c>
      <c r="G56" s="13">
        <f t="shared" si="27"/>
        <v>6300000</v>
      </c>
      <c r="H56" s="19">
        <v>0</v>
      </c>
      <c r="I56" s="41">
        <f t="shared" si="28"/>
        <v>8800000</v>
      </c>
      <c r="J56" s="42"/>
      <c r="K56" s="42"/>
      <c r="L56" s="43"/>
      <c r="M56" s="44"/>
      <c r="N56" s="44"/>
      <c r="O56" s="44"/>
      <c r="P56" s="44"/>
      <c r="Q56" s="44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7">
        <v>4</v>
      </c>
      <c r="C57" s="18" t="s">
        <v>27</v>
      </c>
      <c r="D57" s="13">
        <v>2500000</v>
      </c>
      <c r="E57" s="14">
        <v>18</v>
      </c>
      <c r="F57" s="13">
        <v>300000</v>
      </c>
      <c r="G57" s="13">
        <f t="shared" si="27"/>
        <v>5400000</v>
      </c>
      <c r="H57" s="19">
        <v>840000</v>
      </c>
      <c r="I57" s="41">
        <f t="shared" si="28"/>
        <v>8740000</v>
      </c>
      <c r="J57" s="42"/>
      <c r="K57" s="42"/>
      <c r="L57" s="43"/>
      <c r="M57" s="44"/>
      <c r="N57" s="44"/>
      <c r="O57" s="44"/>
      <c r="P57" s="44"/>
      <c r="Q57" s="44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7">
        <v>5</v>
      </c>
      <c r="C58" s="18" t="s">
        <v>28</v>
      </c>
      <c r="D58" s="13">
        <v>2500000</v>
      </c>
      <c r="E58" s="14">
        <v>18</v>
      </c>
      <c r="F58" s="13">
        <v>350000</v>
      </c>
      <c r="G58" s="13">
        <f t="shared" si="27"/>
        <v>6300000</v>
      </c>
      <c r="H58" s="19">
        <v>0</v>
      </c>
      <c r="I58" s="41">
        <f t="shared" si="28"/>
        <v>8800000</v>
      </c>
      <c r="J58" s="42"/>
      <c r="K58" s="42"/>
      <c r="L58" s="43"/>
      <c r="M58" s="44"/>
      <c r="N58" s="44"/>
      <c r="O58" s="44"/>
      <c r="P58" s="44"/>
      <c r="Q58" s="44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23">
        <v>6</v>
      </c>
      <c r="C59" s="24" t="s">
        <v>29</v>
      </c>
      <c r="D59" s="45">
        <v>2500000</v>
      </c>
      <c r="E59" s="26">
        <v>18</v>
      </c>
      <c r="F59" s="25">
        <v>300000</v>
      </c>
      <c r="G59" s="45">
        <f t="shared" si="27"/>
        <v>5400000</v>
      </c>
      <c r="H59" s="25">
        <v>0</v>
      </c>
      <c r="I59" s="46">
        <f t="shared" si="28"/>
        <v>7900000</v>
      </c>
      <c r="J59" s="1"/>
      <c r="K59" s="1"/>
      <c r="L59" s="1"/>
      <c r="M59" s="3"/>
      <c r="N59" s="3"/>
      <c r="O59" s="3"/>
      <c r="P59" s="3"/>
      <c r="Q59" s="3"/>
      <c r="R59" s="1"/>
      <c r="S59" s="1"/>
      <c r="T59" s="1"/>
      <c r="U59" s="1"/>
      <c r="V59" s="1"/>
      <c r="W59" s="1"/>
      <c r="X59" s="1"/>
      <c r="Y59" s="1"/>
      <c r="Z59" s="1"/>
    </row>
    <row r="60" spans="1:26" ht="9" customHeight="1">
      <c r="A60" s="1"/>
      <c r="B60" s="47"/>
      <c r="C60" s="47"/>
      <c r="D60" s="47"/>
      <c r="E60" s="48"/>
      <c r="F60" s="47"/>
      <c r="G60" s="47"/>
      <c r="H60" s="47"/>
      <c r="I60" s="47"/>
      <c r="J60" s="1"/>
      <c r="K60" s="1"/>
      <c r="L60" s="1"/>
      <c r="M60" s="3"/>
      <c r="N60" s="3"/>
      <c r="O60" s="3"/>
      <c r="P60" s="3"/>
      <c r="Q60" s="3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113" t="s">
        <v>5</v>
      </c>
      <c r="C61" s="115" t="s">
        <v>6</v>
      </c>
      <c r="D61" s="105" t="s">
        <v>7</v>
      </c>
      <c r="E61" s="102" t="s">
        <v>8</v>
      </c>
      <c r="F61" s="103"/>
      <c r="G61" s="104"/>
      <c r="H61" s="105" t="s">
        <v>9</v>
      </c>
      <c r="I61" s="106" t="s">
        <v>10</v>
      </c>
      <c r="J61" s="108"/>
      <c r="K61" s="108"/>
      <c r="L61" s="110"/>
      <c r="M61" s="109"/>
      <c r="N61" s="111"/>
      <c r="O61" s="112"/>
      <c r="P61" s="111"/>
      <c r="Q61" s="112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>
      <c r="A62" s="1"/>
      <c r="B62" s="114"/>
      <c r="C62" s="94"/>
      <c r="D62" s="94"/>
      <c r="E62" s="37" t="s">
        <v>17</v>
      </c>
      <c r="F62" s="37" t="s">
        <v>18</v>
      </c>
      <c r="G62" s="38" t="s">
        <v>19</v>
      </c>
      <c r="H62" s="94"/>
      <c r="I62" s="107"/>
      <c r="J62" s="109"/>
      <c r="K62" s="109"/>
      <c r="L62" s="39"/>
      <c r="M62" s="40"/>
      <c r="N62" s="40"/>
      <c r="O62" s="40"/>
      <c r="P62" s="40"/>
      <c r="Q62" s="40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1">
        <v>7</v>
      </c>
      <c r="C63" s="12" t="s">
        <v>30</v>
      </c>
      <c r="D63" s="13">
        <v>2500000</v>
      </c>
      <c r="E63" s="14">
        <v>20</v>
      </c>
      <c r="F63" s="13">
        <v>350000</v>
      </c>
      <c r="G63" s="13">
        <f t="shared" ref="G63:G66" si="29">E63*F63</f>
        <v>7000000</v>
      </c>
      <c r="H63" s="13">
        <v>265000</v>
      </c>
      <c r="I63" s="41">
        <f t="shared" ref="I63:I66" si="30">D63+G63+H63</f>
        <v>9765000</v>
      </c>
      <c r="J63" s="42"/>
      <c r="K63" s="42"/>
      <c r="L63" s="43"/>
      <c r="M63" s="44"/>
      <c r="N63" s="44"/>
      <c r="O63" s="44"/>
      <c r="P63" s="44"/>
      <c r="Q63" s="44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7">
        <v>8</v>
      </c>
      <c r="C64" s="18" t="s">
        <v>32</v>
      </c>
      <c r="D64" s="13">
        <v>2500000</v>
      </c>
      <c r="E64" s="20">
        <v>19</v>
      </c>
      <c r="F64" s="19">
        <v>350000</v>
      </c>
      <c r="G64" s="13">
        <f t="shared" si="29"/>
        <v>6650000</v>
      </c>
      <c r="H64" s="19">
        <v>140000</v>
      </c>
      <c r="I64" s="41">
        <f t="shared" si="30"/>
        <v>9290000</v>
      </c>
      <c r="J64" s="42"/>
      <c r="K64" s="42"/>
      <c r="L64" s="43"/>
      <c r="M64" s="44"/>
      <c r="N64" s="44"/>
      <c r="O64" s="44"/>
      <c r="P64" s="44"/>
      <c r="Q64" s="44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1">
        <v>9</v>
      </c>
      <c r="C65" s="12" t="s">
        <v>33</v>
      </c>
      <c r="D65" s="13">
        <v>2500000</v>
      </c>
      <c r="E65" s="49">
        <v>18</v>
      </c>
      <c r="F65" s="19">
        <v>300000</v>
      </c>
      <c r="G65" s="13">
        <f t="shared" si="29"/>
        <v>5400000</v>
      </c>
      <c r="H65" s="13">
        <v>575000</v>
      </c>
      <c r="I65" s="41">
        <f t="shared" si="30"/>
        <v>8475000</v>
      </c>
      <c r="J65" s="42"/>
      <c r="K65" s="42"/>
      <c r="L65" s="43"/>
      <c r="M65" s="44"/>
      <c r="N65" s="44"/>
      <c r="O65" s="44"/>
      <c r="P65" s="44"/>
      <c r="Q65" s="44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23">
        <v>10</v>
      </c>
      <c r="C66" s="24" t="s">
        <v>34</v>
      </c>
      <c r="D66" s="45">
        <v>2500000</v>
      </c>
      <c r="E66" s="26">
        <v>20</v>
      </c>
      <c r="F66" s="25">
        <v>350000</v>
      </c>
      <c r="G66" s="45">
        <f t="shared" si="29"/>
        <v>7000000</v>
      </c>
      <c r="H66" s="25">
        <v>1345000</v>
      </c>
      <c r="I66" s="46">
        <f t="shared" si="30"/>
        <v>10845000</v>
      </c>
      <c r="J66" s="42"/>
      <c r="K66" s="42"/>
      <c r="L66" s="43"/>
      <c r="M66" s="44"/>
      <c r="N66" s="44"/>
      <c r="O66" s="44"/>
      <c r="P66" s="44"/>
      <c r="Q66" s="44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47"/>
      <c r="C67" s="47"/>
      <c r="D67" s="47"/>
      <c r="E67" s="48"/>
      <c r="F67" s="47"/>
      <c r="G67" s="47"/>
      <c r="H67" s="47"/>
      <c r="I67" s="47"/>
      <c r="J67" s="1"/>
      <c r="K67" s="1"/>
      <c r="L67" s="1"/>
      <c r="M67" s="3"/>
      <c r="N67" s="3"/>
      <c r="O67" s="3"/>
      <c r="P67" s="3"/>
      <c r="Q67" s="3"/>
      <c r="R67" s="1"/>
      <c r="S67" s="1"/>
      <c r="T67" s="1"/>
      <c r="U67" s="1"/>
      <c r="V67" s="1"/>
      <c r="W67" s="1"/>
      <c r="X67" s="1"/>
      <c r="Y67" s="1"/>
      <c r="Z67" s="1"/>
    </row>
    <row r="68" spans="1:26" ht="29.25" customHeight="1">
      <c r="A68" s="1"/>
      <c r="B68" s="113" t="s">
        <v>5</v>
      </c>
      <c r="C68" s="115" t="s">
        <v>6</v>
      </c>
      <c r="D68" s="105" t="s">
        <v>7</v>
      </c>
      <c r="E68" s="102" t="s">
        <v>8</v>
      </c>
      <c r="F68" s="103"/>
      <c r="G68" s="104"/>
      <c r="H68" s="105" t="s">
        <v>9</v>
      </c>
      <c r="I68" s="106" t="s">
        <v>10</v>
      </c>
      <c r="J68" s="108"/>
      <c r="K68" s="108"/>
      <c r="L68" s="110"/>
      <c r="M68" s="109"/>
      <c r="N68" s="111"/>
      <c r="O68" s="112"/>
      <c r="P68" s="111"/>
      <c r="Q68" s="112"/>
      <c r="R68" s="1"/>
      <c r="S68" s="1"/>
      <c r="T68" s="1"/>
      <c r="U68" s="1"/>
      <c r="V68" s="1"/>
      <c r="W68" s="1"/>
      <c r="X68" s="1"/>
      <c r="Y68" s="1"/>
      <c r="Z68" s="1"/>
    </row>
    <row r="69" spans="1:26" ht="30.75" customHeight="1">
      <c r="A69" s="1"/>
      <c r="B69" s="114"/>
      <c r="C69" s="94"/>
      <c r="D69" s="94"/>
      <c r="E69" s="37" t="s">
        <v>17</v>
      </c>
      <c r="F69" s="37" t="s">
        <v>18</v>
      </c>
      <c r="G69" s="38" t="s">
        <v>19</v>
      </c>
      <c r="H69" s="94"/>
      <c r="I69" s="107"/>
      <c r="J69" s="109"/>
      <c r="K69" s="109"/>
      <c r="L69" s="39"/>
      <c r="M69" s="40"/>
      <c r="N69" s="40"/>
      <c r="O69" s="40"/>
      <c r="P69" s="40"/>
      <c r="Q69" s="40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1">
        <v>11</v>
      </c>
      <c r="C70" s="12" t="s">
        <v>35</v>
      </c>
      <c r="D70" s="13">
        <v>2500000</v>
      </c>
      <c r="E70" s="14">
        <v>16</v>
      </c>
      <c r="F70" s="13">
        <v>350000</v>
      </c>
      <c r="G70" s="13">
        <f t="shared" ref="G70:G73" si="31">E70*F70</f>
        <v>5600000</v>
      </c>
      <c r="H70" s="13">
        <v>450000</v>
      </c>
      <c r="I70" s="41">
        <f t="shared" ref="I70:I73" si="32">D70+G70+H70</f>
        <v>8550000</v>
      </c>
      <c r="J70" s="42"/>
      <c r="K70" s="42"/>
      <c r="L70" s="43"/>
      <c r="M70" s="44"/>
      <c r="N70" s="44"/>
      <c r="O70" s="44"/>
      <c r="P70" s="44"/>
      <c r="Q70" s="44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7">
        <v>12</v>
      </c>
      <c r="C71" s="18" t="s">
        <v>36</v>
      </c>
      <c r="D71" s="13">
        <v>2500000</v>
      </c>
      <c r="E71" s="20">
        <v>18</v>
      </c>
      <c r="F71" s="13">
        <v>350000</v>
      </c>
      <c r="G71" s="13">
        <f t="shared" si="31"/>
        <v>6300000</v>
      </c>
      <c r="H71" s="19">
        <v>600000</v>
      </c>
      <c r="I71" s="41">
        <f t="shared" si="32"/>
        <v>9400000</v>
      </c>
      <c r="J71" s="42"/>
      <c r="K71" s="42"/>
      <c r="L71" s="43"/>
      <c r="M71" s="44"/>
      <c r="N71" s="44"/>
      <c r="O71" s="44"/>
      <c r="P71" s="44"/>
      <c r="Q71" s="44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7">
        <v>13</v>
      </c>
      <c r="C72" s="18" t="s">
        <v>37</v>
      </c>
      <c r="D72" s="13">
        <v>2500000</v>
      </c>
      <c r="E72" s="20">
        <v>18</v>
      </c>
      <c r="F72" s="13">
        <v>350000</v>
      </c>
      <c r="G72" s="13">
        <f t="shared" si="31"/>
        <v>6300000</v>
      </c>
      <c r="H72" s="19">
        <v>720000</v>
      </c>
      <c r="I72" s="41">
        <f t="shared" si="32"/>
        <v>9520000</v>
      </c>
      <c r="J72" s="42"/>
      <c r="K72" s="42"/>
      <c r="L72" s="43"/>
      <c r="M72" s="44"/>
      <c r="N72" s="44"/>
      <c r="O72" s="44"/>
      <c r="P72" s="44"/>
      <c r="Q72" s="44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50">
        <v>14</v>
      </c>
      <c r="C73" s="51" t="s">
        <v>38</v>
      </c>
      <c r="D73" s="45">
        <v>2500000</v>
      </c>
      <c r="E73" s="52">
        <v>18</v>
      </c>
      <c r="F73" s="45">
        <v>300000</v>
      </c>
      <c r="G73" s="45">
        <f t="shared" si="31"/>
        <v>5400000</v>
      </c>
      <c r="H73" s="45">
        <v>400000</v>
      </c>
      <c r="I73" s="46">
        <f t="shared" si="32"/>
        <v>8300000</v>
      </c>
      <c r="J73" s="42"/>
      <c r="K73" s="42"/>
      <c r="L73" s="43"/>
      <c r="M73" s="44"/>
      <c r="N73" s="44"/>
      <c r="O73" s="44"/>
      <c r="P73" s="44"/>
      <c r="Q73" s="44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3"/>
      <c r="N74" s="3"/>
      <c r="O74" s="3"/>
      <c r="P74" s="3"/>
      <c r="Q74" s="3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3"/>
      <c r="N75" s="3"/>
      <c r="O75" s="3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3"/>
      <c r="N76" s="3"/>
      <c r="O76" s="3"/>
      <c r="P76" s="3"/>
      <c r="Q76" s="3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3"/>
      <c r="N77" s="3"/>
      <c r="O77" s="3"/>
      <c r="P77" s="3"/>
      <c r="Q77" s="3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3"/>
      <c r="N78" s="3"/>
      <c r="O78" s="3"/>
      <c r="P78" s="3"/>
      <c r="Q78" s="3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3"/>
      <c r="N79" s="3"/>
      <c r="O79" s="3"/>
      <c r="P79" s="3"/>
      <c r="Q79" s="3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3"/>
      <c r="N80" s="3"/>
      <c r="O80" s="3"/>
      <c r="P80" s="3"/>
      <c r="Q80" s="3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3"/>
      <c r="N81" s="3"/>
      <c r="O81" s="3"/>
      <c r="P81" s="3"/>
      <c r="Q81" s="3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3"/>
      <c r="N82" s="3"/>
      <c r="O82" s="3"/>
      <c r="P82" s="3"/>
      <c r="Q82" s="3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3"/>
      <c r="N83" s="3"/>
      <c r="O83" s="3"/>
      <c r="P83" s="3"/>
      <c r="Q83" s="3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3"/>
      <c r="N84" s="3"/>
      <c r="O84" s="3"/>
      <c r="P84" s="3"/>
      <c r="Q84" s="3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3"/>
      <c r="N85" s="3"/>
      <c r="O85" s="3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3"/>
      <c r="N86" s="3"/>
      <c r="O86" s="3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3"/>
      <c r="N87" s="3"/>
      <c r="O87" s="3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3"/>
      <c r="N88" s="3"/>
      <c r="O88" s="3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3"/>
      <c r="N89" s="3"/>
      <c r="O89" s="3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3"/>
      <c r="N90" s="3"/>
      <c r="O90" s="3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3"/>
      <c r="N91" s="3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3"/>
      <c r="N92" s="3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3"/>
      <c r="N93" s="3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3"/>
      <c r="N94" s="3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3"/>
      <c r="N95" s="3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3"/>
      <c r="N96" s="3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3"/>
      <c r="N97" s="3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3"/>
      <c r="N99" s="3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3"/>
      <c r="N100" s="3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3"/>
      <c r="N101" s="3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3"/>
      <c r="N195" s="3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3"/>
      <c r="N196" s="3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3"/>
      <c r="N197" s="3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3"/>
      <c r="N198" s="3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3"/>
      <c r="N199" s="3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3"/>
      <c r="N200" s="3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3"/>
      <c r="N201" s="3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3"/>
      <c r="N202" s="3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3"/>
      <c r="N203" s="3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3"/>
      <c r="N204" s="3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3"/>
      <c r="N205" s="3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3"/>
      <c r="N206" s="3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3"/>
      <c r="N207" s="3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3"/>
      <c r="N208" s="3"/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3"/>
      <c r="N209" s="3"/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3"/>
      <c r="N210" s="3"/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3"/>
      <c r="N211" s="3"/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3"/>
      <c r="N212" s="3"/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3"/>
      <c r="N213" s="3"/>
      <c r="O213" s="3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3"/>
      <c r="N214" s="3"/>
      <c r="O214" s="3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3"/>
      <c r="N215" s="3"/>
      <c r="O215" s="3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3"/>
      <c r="N216" s="3"/>
      <c r="O216" s="3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3"/>
      <c r="N217" s="3"/>
      <c r="O217" s="3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3"/>
      <c r="N218" s="3"/>
      <c r="O218" s="3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3"/>
      <c r="N219" s="3"/>
      <c r="O219" s="3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3"/>
      <c r="N220" s="3"/>
      <c r="O220" s="3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3"/>
      <c r="N221" s="3"/>
      <c r="O221" s="3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3"/>
      <c r="N222" s="3"/>
      <c r="O222" s="3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3"/>
      <c r="N223" s="3"/>
      <c r="O223" s="3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3"/>
      <c r="N224" s="3"/>
      <c r="O224" s="3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3"/>
      <c r="N225" s="3"/>
      <c r="O225" s="3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3"/>
      <c r="N226" s="3"/>
      <c r="O226" s="3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3"/>
      <c r="N227" s="3"/>
      <c r="O227" s="3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3"/>
      <c r="N228" s="3"/>
      <c r="O228" s="3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3"/>
      <c r="N229" s="3"/>
      <c r="O229" s="3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3"/>
      <c r="N230" s="3"/>
      <c r="O230" s="3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3"/>
      <c r="N231" s="3"/>
      <c r="O231" s="3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3"/>
      <c r="N232" s="3"/>
      <c r="O232" s="3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3"/>
      <c r="N233" s="3"/>
      <c r="O233" s="3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3"/>
      <c r="N234" s="3"/>
      <c r="O234" s="3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3"/>
      <c r="N235" s="3"/>
      <c r="O235" s="3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3"/>
      <c r="N236" s="3"/>
      <c r="O236" s="3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3"/>
      <c r="N237" s="3"/>
      <c r="O237" s="3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3"/>
      <c r="N238" s="3"/>
      <c r="O238" s="3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3"/>
      <c r="N239" s="3"/>
      <c r="O239" s="3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3"/>
      <c r="N240" s="3"/>
      <c r="O240" s="3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3"/>
      <c r="N241" s="3"/>
      <c r="O241" s="3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3"/>
      <c r="N242" s="3"/>
      <c r="O242" s="3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3"/>
      <c r="N243" s="3"/>
      <c r="O243" s="3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3"/>
      <c r="N244" s="3"/>
      <c r="O244" s="3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3"/>
      <c r="N245" s="3"/>
      <c r="O245" s="3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3"/>
      <c r="N246" s="3"/>
      <c r="O246" s="3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3"/>
      <c r="N247" s="3"/>
      <c r="O247" s="3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3"/>
      <c r="N248" s="3"/>
      <c r="O248" s="3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3"/>
      <c r="N249" s="3"/>
      <c r="O249" s="3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3"/>
      <c r="N250" s="3"/>
      <c r="O250" s="3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3"/>
      <c r="N251" s="3"/>
      <c r="O251" s="3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3"/>
      <c r="N252" s="3"/>
      <c r="O252" s="3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3"/>
      <c r="N253" s="3"/>
      <c r="O253" s="3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3"/>
      <c r="N254" s="3"/>
      <c r="O254" s="3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3"/>
      <c r="N255" s="3"/>
      <c r="O255" s="3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3"/>
      <c r="N256" s="3"/>
      <c r="O256" s="3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3"/>
      <c r="N257" s="3"/>
      <c r="O257" s="3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3"/>
      <c r="N258" s="3"/>
      <c r="O258" s="3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3"/>
      <c r="N259" s="3"/>
      <c r="O259" s="3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3"/>
      <c r="N260" s="3"/>
      <c r="O260" s="3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3"/>
      <c r="N261" s="3"/>
      <c r="O261" s="3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3"/>
      <c r="N262" s="3"/>
      <c r="O262" s="3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3"/>
      <c r="N263" s="3"/>
      <c r="O263" s="3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3"/>
      <c r="N264" s="3"/>
      <c r="O264" s="3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3"/>
      <c r="N265" s="3"/>
      <c r="O265" s="3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3"/>
      <c r="N266" s="3"/>
      <c r="O266" s="3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3"/>
      <c r="N267" s="3"/>
      <c r="O267" s="3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3"/>
      <c r="N268" s="3"/>
      <c r="O268" s="3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3"/>
      <c r="N269" s="3"/>
      <c r="O269" s="3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3"/>
      <c r="N270" s="3"/>
      <c r="O270" s="3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3"/>
      <c r="N271" s="3"/>
      <c r="O271" s="3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3"/>
      <c r="N272" s="3"/>
      <c r="O272" s="3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3"/>
      <c r="N273" s="3"/>
      <c r="O273" s="3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3"/>
      <c r="N274" s="3"/>
      <c r="O274" s="3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3"/>
      <c r="N275" s="3"/>
      <c r="O275" s="3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3"/>
      <c r="N276" s="3"/>
      <c r="O276" s="3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3"/>
      <c r="N277" s="3"/>
      <c r="O277" s="3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3"/>
      <c r="N278" s="3"/>
      <c r="O278" s="3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3"/>
      <c r="N279" s="3"/>
      <c r="O279" s="3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3"/>
      <c r="N280" s="3"/>
      <c r="O280" s="3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3"/>
      <c r="N281" s="3"/>
      <c r="O281" s="3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3"/>
      <c r="N282" s="3"/>
      <c r="O282" s="3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3"/>
      <c r="N283" s="3"/>
      <c r="O283" s="3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3"/>
      <c r="N284" s="3"/>
      <c r="O284" s="3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3"/>
      <c r="N285" s="3"/>
      <c r="O285" s="3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3"/>
      <c r="N286" s="3"/>
      <c r="O286" s="3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3"/>
      <c r="N287" s="3"/>
      <c r="O287" s="3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3"/>
      <c r="N288" s="3"/>
      <c r="O288" s="3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3"/>
      <c r="N289" s="3"/>
      <c r="O289" s="3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3"/>
      <c r="N290" s="3"/>
      <c r="O290" s="3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3"/>
      <c r="N291" s="3"/>
      <c r="O291" s="3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3"/>
      <c r="N292" s="3"/>
      <c r="O292" s="3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3"/>
      <c r="N293" s="3"/>
      <c r="O293" s="3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3"/>
      <c r="N294" s="3"/>
      <c r="O294" s="3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3"/>
      <c r="N295" s="3"/>
      <c r="O295" s="3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3"/>
      <c r="N296" s="3"/>
      <c r="O296" s="3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3"/>
      <c r="N297" s="3"/>
      <c r="O297" s="3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3"/>
      <c r="N298" s="3"/>
      <c r="O298" s="3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3"/>
      <c r="N299" s="3"/>
      <c r="O299" s="3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3"/>
      <c r="N300" s="3"/>
      <c r="O300" s="3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3"/>
      <c r="N301" s="3"/>
      <c r="O301" s="3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3"/>
      <c r="N302" s="3"/>
      <c r="O302" s="3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3"/>
      <c r="N303" s="3"/>
      <c r="O303" s="3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3"/>
      <c r="N304" s="3"/>
      <c r="O304" s="3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3"/>
      <c r="N305" s="3"/>
      <c r="O305" s="3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3"/>
      <c r="N306" s="3"/>
      <c r="O306" s="3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3"/>
      <c r="N307" s="3"/>
      <c r="O307" s="3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3"/>
      <c r="N308" s="3"/>
      <c r="O308" s="3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3"/>
      <c r="N309" s="3"/>
      <c r="O309" s="3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3"/>
      <c r="N310" s="3"/>
      <c r="O310" s="3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3"/>
      <c r="N311" s="3"/>
      <c r="O311" s="3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3"/>
      <c r="N312" s="3"/>
      <c r="O312" s="3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3"/>
      <c r="N313" s="3"/>
      <c r="O313" s="3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3"/>
      <c r="N314" s="3"/>
      <c r="O314" s="3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3"/>
      <c r="N315" s="3"/>
      <c r="O315" s="3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3"/>
      <c r="N316" s="3"/>
      <c r="O316" s="3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3"/>
      <c r="N317" s="3"/>
      <c r="O317" s="3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3"/>
      <c r="N318" s="3"/>
      <c r="O318" s="3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3"/>
      <c r="N319" s="3"/>
      <c r="O319" s="3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3"/>
      <c r="N320" s="3"/>
      <c r="O320" s="3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3"/>
      <c r="N321" s="3"/>
      <c r="O321" s="3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3"/>
      <c r="N322" s="3"/>
      <c r="O322" s="3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3"/>
      <c r="N323" s="3"/>
      <c r="O323" s="3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3"/>
      <c r="N324" s="3"/>
      <c r="O324" s="3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3"/>
      <c r="N325" s="3"/>
      <c r="O325" s="3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3"/>
      <c r="N326" s="3"/>
      <c r="O326" s="3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3"/>
      <c r="N327" s="3"/>
      <c r="O327" s="3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3"/>
      <c r="N328" s="3"/>
      <c r="O328" s="3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3"/>
      <c r="N329" s="3"/>
      <c r="O329" s="3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3"/>
      <c r="N330" s="3"/>
      <c r="O330" s="3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3"/>
      <c r="N331" s="3"/>
      <c r="O331" s="3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3"/>
      <c r="N332" s="3"/>
      <c r="O332" s="3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3"/>
      <c r="N333" s="3"/>
      <c r="O333" s="3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3"/>
      <c r="N334" s="3"/>
      <c r="O334" s="3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3"/>
      <c r="N335" s="3"/>
      <c r="O335" s="3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3"/>
      <c r="N336" s="3"/>
      <c r="O336" s="3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3"/>
      <c r="N337" s="3"/>
      <c r="O337" s="3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3"/>
      <c r="N338" s="3"/>
      <c r="O338" s="3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3"/>
      <c r="N339" s="3"/>
      <c r="O339" s="3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3"/>
      <c r="N340" s="3"/>
      <c r="O340" s="3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3"/>
      <c r="N341" s="3"/>
      <c r="O341" s="3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3"/>
      <c r="N342" s="3"/>
      <c r="O342" s="3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3"/>
      <c r="N343" s="3"/>
      <c r="O343" s="3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3"/>
      <c r="N344" s="3"/>
      <c r="O344" s="3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3"/>
      <c r="N345" s="3"/>
      <c r="O345" s="3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3"/>
      <c r="N346" s="3"/>
      <c r="O346" s="3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3"/>
      <c r="N347" s="3"/>
      <c r="O347" s="3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3"/>
      <c r="N348" s="3"/>
      <c r="O348" s="3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3"/>
      <c r="N349" s="3"/>
      <c r="O349" s="3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3"/>
      <c r="N350" s="3"/>
      <c r="O350" s="3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3"/>
      <c r="N351" s="3"/>
      <c r="O351" s="3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3"/>
      <c r="N352" s="3"/>
      <c r="O352" s="3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3"/>
      <c r="N353" s="3"/>
      <c r="O353" s="3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3"/>
      <c r="N354" s="3"/>
      <c r="O354" s="3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3"/>
      <c r="N355" s="3"/>
      <c r="O355" s="3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3"/>
      <c r="N356" s="3"/>
      <c r="O356" s="3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3"/>
      <c r="N357" s="3"/>
      <c r="O357" s="3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3"/>
      <c r="N358" s="3"/>
      <c r="O358" s="3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3"/>
      <c r="N359" s="3"/>
      <c r="O359" s="3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3"/>
      <c r="N360" s="3"/>
      <c r="O360" s="3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3"/>
      <c r="N361" s="3"/>
      <c r="O361" s="3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3"/>
      <c r="N362" s="3"/>
      <c r="O362" s="3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3"/>
      <c r="N363" s="3"/>
      <c r="O363" s="3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3"/>
      <c r="N364" s="3"/>
      <c r="O364" s="3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3"/>
      <c r="N365" s="3"/>
      <c r="O365" s="3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3"/>
      <c r="N366" s="3"/>
      <c r="O366" s="3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3"/>
      <c r="N367" s="3"/>
      <c r="O367" s="3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3"/>
      <c r="N368" s="3"/>
      <c r="O368" s="3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3"/>
      <c r="N369" s="3"/>
      <c r="O369" s="3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3"/>
      <c r="N370" s="3"/>
      <c r="O370" s="3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3"/>
      <c r="N371" s="3"/>
      <c r="O371" s="3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3"/>
      <c r="N372" s="3"/>
      <c r="O372" s="3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3"/>
      <c r="N373" s="3"/>
      <c r="O373" s="3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3"/>
      <c r="N374" s="3"/>
      <c r="O374" s="3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3"/>
      <c r="N375" s="3"/>
      <c r="O375" s="3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3"/>
      <c r="N376" s="3"/>
      <c r="O376" s="3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3"/>
      <c r="N377" s="3"/>
      <c r="O377" s="3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3"/>
      <c r="N378" s="3"/>
      <c r="O378" s="3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3"/>
      <c r="N379" s="3"/>
      <c r="O379" s="3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3"/>
      <c r="N380" s="3"/>
      <c r="O380" s="3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3"/>
      <c r="N381" s="3"/>
      <c r="O381" s="3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3"/>
      <c r="N382" s="3"/>
      <c r="O382" s="3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3"/>
      <c r="N383" s="3"/>
      <c r="O383" s="3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3"/>
      <c r="N384" s="3"/>
      <c r="O384" s="3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3"/>
      <c r="N385" s="3"/>
      <c r="O385" s="3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3"/>
      <c r="N386" s="3"/>
      <c r="O386" s="3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3"/>
      <c r="N387" s="3"/>
      <c r="O387" s="3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3"/>
      <c r="N388" s="3"/>
      <c r="O388" s="3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3"/>
      <c r="N389" s="3"/>
      <c r="O389" s="3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3"/>
      <c r="N390" s="3"/>
      <c r="O390" s="3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3"/>
      <c r="N391" s="3"/>
      <c r="O391" s="3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3"/>
      <c r="N392" s="3"/>
      <c r="O392" s="3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3"/>
      <c r="N393" s="3"/>
      <c r="O393" s="3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3"/>
      <c r="N394" s="3"/>
      <c r="O394" s="3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3"/>
      <c r="N395" s="3"/>
      <c r="O395" s="3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3"/>
      <c r="N396" s="3"/>
      <c r="O396" s="3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3"/>
      <c r="N397" s="3"/>
      <c r="O397" s="3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3"/>
      <c r="N398" s="3"/>
      <c r="O398" s="3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3"/>
      <c r="N399" s="3"/>
      <c r="O399" s="3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3"/>
      <c r="N400" s="3"/>
      <c r="O400" s="3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3"/>
      <c r="N401" s="3"/>
      <c r="O401" s="3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3"/>
      <c r="N402" s="3"/>
      <c r="O402" s="3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3"/>
      <c r="N403" s="3"/>
      <c r="O403" s="3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3"/>
      <c r="N404" s="3"/>
      <c r="O404" s="3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3"/>
      <c r="N405" s="3"/>
      <c r="O405" s="3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3"/>
      <c r="N406" s="3"/>
      <c r="O406" s="3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3"/>
      <c r="N407" s="3"/>
      <c r="O407" s="3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3"/>
      <c r="N408" s="3"/>
      <c r="O408" s="3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3"/>
      <c r="N409" s="3"/>
      <c r="O409" s="3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3"/>
      <c r="N410" s="3"/>
      <c r="O410" s="3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3"/>
      <c r="N411" s="3"/>
      <c r="O411" s="3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3"/>
      <c r="N412" s="3"/>
      <c r="O412" s="3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3"/>
      <c r="N413" s="3"/>
      <c r="O413" s="3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3"/>
      <c r="N414" s="3"/>
      <c r="O414" s="3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3"/>
      <c r="N415" s="3"/>
      <c r="O415" s="3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3"/>
      <c r="N416" s="3"/>
      <c r="O416" s="3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3"/>
      <c r="N417" s="3"/>
      <c r="O417" s="3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3"/>
      <c r="N418" s="3"/>
      <c r="O418" s="3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3"/>
      <c r="N419" s="3"/>
      <c r="O419" s="3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3"/>
      <c r="N420" s="3"/>
      <c r="O420" s="3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3"/>
      <c r="N421" s="3"/>
      <c r="O421" s="3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3"/>
      <c r="N422" s="3"/>
      <c r="O422" s="3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3"/>
      <c r="N423" s="3"/>
      <c r="O423" s="3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3"/>
      <c r="N424" s="3"/>
      <c r="O424" s="3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3"/>
      <c r="N425" s="3"/>
      <c r="O425" s="3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3"/>
      <c r="N426" s="3"/>
      <c r="O426" s="3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3"/>
      <c r="N427" s="3"/>
      <c r="O427" s="3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3"/>
      <c r="N428" s="3"/>
      <c r="O428" s="3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3"/>
      <c r="N429" s="3"/>
      <c r="O429" s="3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3"/>
      <c r="N430" s="3"/>
      <c r="O430" s="3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3"/>
      <c r="N431" s="3"/>
      <c r="O431" s="3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3"/>
      <c r="N432" s="3"/>
      <c r="O432" s="3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3"/>
      <c r="N433" s="3"/>
      <c r="O433" s="3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3"/>
      <c r="N434" s="3"/>
      <c r="O434" s="3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3"/>
      <c r="N435" s="3"/>
      <c r="O435" s="3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3"/>
      <c r="N436" s="3"/>
      <c r="O436" s="3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3"/>
      <c r="N437" s="3"/>
      <c r="O437" s="3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3"/>
      <c r="N438" s="3"/>
      <c r="O438" s="3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3"/>
      <c r="N439" s="3"/>
      <c r="O439" s="3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3"/>
      <c r="N440" s="3"/>
      <c r="O440" s="3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3"/>
      <c r="N441" s="3"/>
      <c r="O441" s="3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3"/>
      <c r="N442" s="3"/>
      <c r="O442" s="3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3"/>
      <c r="N443" s="3"/>
      <c r="O443" s="3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3"/>
      <c r="N444" s="3"/>
      <c r="O444" s="3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3"/>
      <c r="N445" s="3"/>
      <c r="O445" s="3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3"/>
      <c r="N446" s="3"/>
      <c r="O446" s="3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3"/>
      <c r="N447" s="3"/>
      <c r="O447" s="3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3"/>
      <c r="N448" s="3"/>
      <c r="O448" s="3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3"/>
      <c r="N449" s="3"/>
      <c r="O449" s="3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3"/>
      <c r="N450" s="3"/>
      <c r="O450" s="3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3"/>
      <c r="N451" s="3"/>
      <c r="O451" s="3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3"/>
      <c r="N452" s="3"/>
      <c r="O452" s="3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3"/>
      <c r="N453" s="3"/>
      <c r="O453" s="3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3"/>
      <c r="N454" s="3"/>
      <c r="O454" s="3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3"/>
      <c r="N455" s="3"/>
      <c r="O455" s="3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3"/>
      <c r="N456" s="3"/>
      <c r="O456" s="3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3"/>
      <c r="N457" s="3"/>
      <c r="O457" s="3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3"/>
      <c r="N458" s="3"/>
      <c r="O458" s="3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3"/>
      <c r="N459" s="3"/>
      <c r="O459" s="3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3"/>
      <c r="N460" s="3"/>
      <c r="O460" s="3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3"/>
      <c r="N461" s="3"/>
      <c r="O461" s="3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3"/>
      <c r="N462" s="3"/>
      <c r="O462" s="3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3"/>
      <c r="N463" s="3"/>
      <c r="O463" s="3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3"/>
      <c r="N464" s="3"/>
      <c r="O464" s="3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3"/>
      <c r="N465" s="3"/>
      <c r="O465" s="3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3"/>
      <c r="N466" s="3"/>
      <c r="O466" s="3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3"/>
      <c r="N467" s="3"/>
      <c r="O467" s="3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3"/>
      <c r="N468" s="3"/>
      <c r="O468" s="3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3"/>
      <c r="N469" s="3"/>
      <c r="O469" s="3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3"/>
      <c r="N470" s="3"/>
      <c r="O470" s="3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3"/>
      <c r="N471" s="3"/>
      <c r="O471" s="3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3"/>
      <c r="N472" s="3"/>
      <c r="O472" s="3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3"/>
      <c r="N473" s="3"/>
      <c r="O473" s="3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3"/>
      <c r="N474" s="3"/>
      <c r="O474" s="3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3"/>
      <c r="N475" s="3"/>
      <c r="O475" s="3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3"/>
      <c r="N476" s="3"/>
      <c r="O476" s="3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3"/>
      <c r="N477" s="3"/>
      <c r="O477" s="3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3"/>
      <c r="N478" s="3"/>
      <c r="O478" s="3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3"/>
      <c r="N479" s="3"/>
      <c r="O479" s="3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3"/>
      <c r="N480" s="3"/>
      <c r="O480" s="3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3"/>
      <c r="N481" s="3"/>
      <c r="O481" s="3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3"/>
      <c r="N482" s="3"/>
      <c r="O482" s="3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3"/>
      <c r="N483" s="3"/>
      <c r="O483" s="3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3"/>
      <c r="N484" s="3"/>
      <c r="O484" s="3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3"/>
      <c r="N485" s="3"/>
      <c r="O485" s="3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3"/>
      <c r="N486" s="3"/>
      <c r="O486" s="3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3"/>
      <c r="N487" s="3"/>
      <c r="O487" s="3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3"/>
      <c r="N488" s="3"/>
      <c r="O488" s="3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3"/>
      <c r="N489" s="3"/>
      <c r="O489" s="3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3"/>
      <c r="N490" s="3"/>
      <c r="O490" s="3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3"/>
      <c r="N491" s="3"/>
      <c r="O491" s="3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3"/>
      <c r="N492" s="3"/>
      <c r="O492" s="3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3"/>
      <c r="N493" s="3"/>
      <c r="O493" s="3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3"/>
      <c r="N494" s="3"/>
      <c r="O494" s="3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3"/>
      <c r="N495" s="3"/>
      <c r="O495" s="3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3"/>
      <c r="N496" s="3"/>
      <c r="O496" s="3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3"/>
      <c r="N497" s="3"/>
      <c r="O497" s="3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3"/>
      <c r="N498" s="3"/>
      <c r="O498" s="3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3"/>
      <c r="N499" s="3"/>
      <c r="O499" s="3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3"/>
      <c r="N500" s="3"/>
      <c r="O500" s="3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3"/>
      <c r="N501" s="3"/>
      <c r="O501" s="3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3"/>
      <c r="N502" s="3"/>
      <c r="O502" s="3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3"/>
      <c r="N503" s="3"/>
      <c r="O503" s="3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3"/>
      <c r="N504" s="3"/>
      <c r="O504" s="3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3"/>
      <c r="N505" s="3"/>
      <c r="O505" s="3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3"/>
      <c r="N506" s="3"/>
      <c r="O506" s="3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3"/>
      <c r="N507" s="3"/>
      <c r="O507" s="3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3"/>
      <c r="N508" s="3"/>
      <c r="O508" s="3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3"/>
      <c r="N509" s="3"/>
      <c r="O509" s="3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3"/>
      <c r="N510" s="3"/>
      <c r="O510" s="3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3"/>
      <c r="N511" s="3"/>
      <c r="O511" s="3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3"/>
      <c r="N512" s="3"/>
      <c r="O512" s="3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3"/>
      <c r="N513" s="3"/>
      <c r="O513" s="3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3"/>
      <c r="N514" s="3"/>
      <c r="O514" s="3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3"/>
      <c r="N515" s="3"/>
      <c r="O515" s="3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3"/>
      <c r="N516" s="3"/>
      <c r="O516" s="3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3"/>
      <c r="N517" s="3"/>
      <c r="O517" s="3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3"/>
      <c r="N518" s="3"/>
      <c r="O518" s="3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3"/>
      <c r="N519" s="3"/>
      <c r="O519" s="3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3"/>
      <c r="N520" s="3"/>
      <c r="O520" s="3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3"/>
      <c r="N521" s="3"/>
      <c r="O521" s="3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3"/>
      <c r="N522" s="3"/>
      <c r="O522" s="3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3"/>
      <c r="N523" s="3"/>
      <c r="O523" s="3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3"/>
      <c r="N524" s="3"/>
      <c r="O524" s="3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3"/>
      <c r="N525" s="3"/>
      <c r="O525" s="3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3"/>
      <c r="N526" s="3"/>
      <c r="O526" s="3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3"/>
      <c r="N527" s="3"/>
      <c r="O527" s="3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3"/>
      <c r="N528" s="3"/>
      <c r="O528" s="3"/>
      <c r="P528" s="3"/>
      <c r="Q528" s="3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3"/>
      <c r="N529" s="3"/>
      <c r="O529" s="3"/>
      <c r="P529" s="3"/>
      <c r="Q529" s="3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3"/>
      <c r="N530" s="3"/>
      <c r="O530" s="3"/>
      <c r="P530" s="3"/>
      <c r="Q530" s="3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3"/>
      <c r="N531" s="3"/>
      <c r="O531" s="3"/>
      <c r="P531" s="3"/>
      <c r="Q531" s="3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3"/>
      <c r="N532" s="3"/>
      <c r="O532" s="3"/>
      <c r="P532" s="3"/>
      <c r="Q532" s="3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3"/>
      <c r="N533" s="3"/>
      <c r="O533" s="3"/>
      <c r="P533" s="3"/>
      <c r="Q533" s="3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3"/>
      <c r="N534" s="3"/>
      <c r="O534" s="3"/>
      <c r="P534" s="3"/>
      <c r="Q534" s="3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3"/>
      <c r="N535" s="3"/>
      <c r="O535" s="3"/>
      <c r="P535" s="3"/>
      <c r="Q535" s="3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3"/>
      <c r="N536" s="3"/>
      <c r="O536" s="3"/>
      <c r="P536" s="3"/>
      <c r="Q536" s="3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3"/>
      <c r="N537" s="3"/>
      <c r="O537" s="3"/>
      <c r="P537" s="3"/>
      <c r="Q537" s="3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3"/>
      <c r="N538" s="3"/>
      <c r="O538" s="3"/>
      <c r="P538" s="3"/>
      <c r="Q538" s="3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3"/>
      <c r="N539" s="3"/>
      <c r="O539" s="3"/>
      <c r="P539" s="3"/>
      <c r="Q539" s="3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3"/>
      <c r="N540" s="3"/>
      <c r="O540" s="3"/>
      <c r="P540" s="3"/>
      <c r="Q540" s="3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3"/>
      <c r="N541" s="3"/>
      <c r="O541" s="3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3"/>
      <c r="N542" s="3"/>
      <c r="O542" s="3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3"/>
      <c r="N543" s="3"/>
      <c r="O543" s="3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3"/>
      <c r="N544" s="3"/>
      <c r="O544" s="3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3"/>
      <c r="N545" s="3"/>
      <c r="O545" s="3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3"/>
      <c r="N546" s="3"/>
      <c r="O546" s="3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3"/>
      <c r="N547" s="3"/>
      <c r="O547" s="3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3"/>
      <c r="N548" s="3"/>
      <c r="O548" s="3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3"/>
      <c r="N549" s="3"/>
      <c r="O549" s="3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3"/>
      <c r="N550" s="3"/>
      <c r="O550" s="3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3"/>
      <c r="N551" s="3"/>
      <c r="O551" s="3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3"/>
      <c r="N552" s="3"/>
      <c r="O552" s="3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3"/>
      <c r="N553" s="3"/>
      <c r="O553" s="3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3"/>
      <c r="N554" s="3"/>
      <c r="O554" s="3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3"/>
      <c r="N555" s="3"/>
      <c r="O555" s="3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3"/>
      <c r="N556" s="3"/>
      <c r="O556" s="3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3"/>
      <c r="N557" s="3"/>
      <c r="O557" s="3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3"/>
      <c r="N558" s="3"/>
      <c r="O558" s="3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3"/>
      <c r="N559" s="3"/>
      <c r="O559" s="3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3"/>
      <c r="N560" s="3"/>
      <c r="O560" s="3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3"/>
      <c r="N561" s="3"/>
      <c r="O561" s="3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3"/>
      <c r="N562" s="3"/>
      <c r="O562" s="3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3"/>
      <c r="N563" s="3"/>
      <c r="O563" s="3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3"/>
      <c r="N564" s="3"/>
      <c r="O564" s="3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3"/>
      <c r="N565" s="3"/>
      <c r="O565" s="3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3"/>
      <c r="N566" s="3"/>
      <c r="O566" s="3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3"/>
      <c r="N567" s="3"/>
      <c r="O567" s="3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3"/>
      <c r="N568" s="3"/>
      <c r="O568" s="3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3"/>
      <c r="N569" s="3"/>
      <c r="O569" s="3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3"/>
      <c r="N570" s="3"/>
      <c r="O570" s="3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3"/>
      <c r="N571" s="3"/>
      <c r="O571" s="3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3"/>
      <c r="N572" s="3"/>
      <c r="O572" s="3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3"/>
      <c r="N573" s="3"/>
      <c r="O573" s="3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3"/>
      <c r="N574" s="3"/>
      <c r="O574" s="3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3"/>
      <c r="N575" s="3"/>
      <c r="O575" s="3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3"/>
      <c r="N576" s="3"/>
      <c r="O576" s="3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3"/>
      <c r="N577" s="3"/>
      <c r="O577" s="3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3"/>
      <c r="N578" s="3"/>
      <c r="O578" s="3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3"/>
      <c r="N579" s="3"/>
      <c r="O579" s="3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3"/>
      <c r="N580" s="3"/>
      <c r="O580" s="3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3"/>
      <c r="N581" s="3"/>
      <c r="O581" s="3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3"/>
      <c r="N582" s="3"/>
      <c r="O582" s="3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3"/>
      <c r="N583" s="3"/>
      <c r="O583" s="3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3"/>
      <c r="N584" s="3"/>
      <c r="O584" s="3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3"/>
      <c r="N585" s="3"/>
      <c r="O585" s="3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3"/>
      <c r="N586" s="3"/>
      <c r="O586" s="3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3"/>
      <c r="N587" s="3"/>
      <c r="O587" s="3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3"/>
      <c r="N588" s="3"/>
      <c r="O588" s="3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3"/>
      <c r="N589" s="3"/>
      <c r="O589" s="3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3"/>
      <c r="N590" s="3"/>
      <c r="O590" s="3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3"/>
      <c r="N591" s="3"/>
      <c r="O591" s="3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3"/>
      <c r="N592" s="3"/>
      <c r="O592" s="3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3"/>
      <c r="N593" s="3"/>
      <c r="O593" s="3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3"/>
      <c r="N594" s="3"/>
      <c r="O594" s="3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3"/>
      <c r="N595" s="3"/>
      <c r="O595" s="3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3"/>
      <c r="N596" s="3"/>
      <c r="O596" s="3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3"/>
      <c r="N597" s="3"/>
      <c r="O597" s="3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3"/>
      <c r="N598" s="3"/>
      <c r="O598" s="3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3"/>
      <c r="N599" s="3"/>
      <c r="O599" s="3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3"/>
      <c r="N600" s="3"/>
      <c r="O600" s="3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3"/>
      <c r="N601" s="3"/>
      <c r="O601" s="3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3"/>
      <c r="N602" s="3"/>
      <c r="O602" s="3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3"/>
      <c r="N603" s="3"/>
      <c r="O603" s="3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3"/>
      <c r="N604" s="3"/>
      <c r="O604" s="3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3"/>
      <c r="N605" s="3"/>
      <c r="O605" s="3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3"/>
      <c r="N606" s="3"/>
      <c r="O606" s="3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3"/>
      <c r="N607" s="3"/>
      <c r="O607" s="3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3"/>
      <c r="N608" s="3"/>
      <c r="O608" s="3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3"/>
      <c r="N609" s="3"/>
      <c r="O609" s="3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3"/>
      <c r="N610" s="3"/>
      <c r="O610" s="3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3"/>
      <c r="N611" s="3"/>
      <c r="O611" s="3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3"/>
      <c r="N612" s="3"/>
      <c r="O612" s="3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3"/>
      <c r="N613" s="3"/>
      <c r="O613" s="3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3"/>
      <c r="N614" s="3"/>
      <c r="O614" s="3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3"/>
      <c r="N615" s="3"/>
      <c r="O615" s="3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3"/>
      <c r="N616" s="3"/>
      <c r="O616" s="3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3"/>
      <c r="N617" s="3"/>
      <c r="O617" s="3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3"/>
      <c r="N618" s="3"/>
      <c r="O618" s="3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3"/>
      <c r="N619" s="3"/>
      <c r="O619" s="3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3"/>
      <c r="N620" s="3"/>
      <c r="O620" s="3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3"/>
      <c r="N621" s="3"/>
      <c r="O621" s="3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3"/>
      <c r="N622" s="3"/>
      <c r="O622" s="3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3"/>
      <c r="N623" s="3"/>
      <c r="O623" s="3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3"/>
      <c r="N624" s="3"/>
      <c r="O624" s="3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3"/>
      <c r="N625" s="3"/>
      <c r="O625" s="3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3"/>
      <c r="N626" s="3"/>
      <c r="O626" s="3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3"/>
      <c r="N627" s="3"/>
      <c r="O627" s="3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3"/>
      <c r="N628" s="3"/>
      <c r="O628" s="3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3"/>
      <c r="N629" s="3"/>
      <c r="O629" s="3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3"/>
      <c r="N630" s="3"/>
      <c r="O630" s="3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3"/>
      <c r="N631" s="3"/>
      <c r="O631" s="3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3"/>
      <c r="N632" s="3"/>
      <c r="O632" s="3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3"/>
      <c r="N633" s="3"/>
      <c r="O633" s="3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3"/>
      <c r="N634" s="3"/>
      <c r="O634" s="3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3"/>
      <c r="N635" s="3"/>
      <c r="O635" s="3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3"/>
      <c r="N636" s="3"/>
      <c r="O636" s="3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3"/>
      <c r="N637" s="3"/>
      <c r="O637" s="3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3"/>
      <c r="N638" s="3"/>
      <c r="O638" s="3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3"/>
      <c r="N639" s="3"/>
      <c r="O639" s="3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3"/>
      <c r="N640" s="3"/>
      <c r="O640" s="3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3"/>
      <c r="N641" s="3"/>
      <c r="O641" s="3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3"/>
      <c r="N642" s="3"/>
      <c r="O642" s="3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3"/>
      <c r="N643" s="3"/>
      <c r="O643" s="3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3"/>
      <c r="N644" s="3"/>
      <c r="O644" s="3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3"/>
      <c r="N645" s="3"/>
      <c r="O645" s="3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3"/>
      <c r="N646" s="3"/>
      <c r="O646" s="3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3"/>
      <c r="N647" s="3"/>
      <c r="O647" s="3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3"/>
      <c r="N648" s="3"/>
      <c r="O648" s="3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3"/>
      <c r="N649" s="3"/>
      <c r="O649" s="3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3"/>
      <c r="N650" s="3"/>
      <c r="O650" s="3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3"/>
      <c r="N651" s="3"/>
      <c r="O651" s="3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3"/>
      <c r="N652" s="3"/>
      <c r="O652" s="3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3"/>
      <c r="N653" s="3"/>
      <c r="O653" s="3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3"/>
      <c r="N654" s="3"/>
      <c r="O654" s="3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3"/>
      <c r="N655" s="3"/>
      <c r="O655" s="3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3"/>
      <c r="N656" s="3"/>
      <c r="O656" s="3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3"/>
      <c r="N657" s="3"/>
      <c r="O657" s="3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3"/>
      <c r="N658" s="3"/>
      <c r="O658" s="3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3"/>
      <c r="N659" s="3"/>
      <c r="O659" s="3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3"/>
      <c r="N660" s="3"/>
      <c r="O660" s="3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3"/>
      <c r="N661" s="3"/>
      <c r="O661" s="3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3"/>
      <c r="N662" s="3"/>
      <c r="O662" s="3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3"/>
      <c r="N663" s="3"/>
      <c r="O663" s="3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3"/>
      <c r="N664" s="3"/>
      <c r="O664" s="3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3"/>
      <c r="N665" s="3"/>
      <c r="O665" s="3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3"/>
      <c r="N666" s="3"/>
      <c r="O666" s="3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3"/>
      <c r="N667" s="3"/>
      <c r="O667" s="3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3"/>
      <c r="N668" s="3"/>
      <c r="O668" s="3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3"/>
      <c r="N669" s="3"/>
      <c r="O669" s="3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3"/>
      <c r="N670" s="3"/>
      <c r="O670" s="3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3"/>
      <c r="N671" s="3"/>
      <c r="O671" s="3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3"/>
      <c r="N672" s="3"/>
      <c r="O672" s="3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3"/>
      <c r="N673" s="3"/>
      <c r="O673" s="3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3"/>
      <c r="N674" s="3"/>
      <c r="O674" s="3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3"/>
      <c r="N675" s="3"/>
      <c r="O675" s="3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3"/>
      <c r="N676" s="3"/>
      <c r="O676" s="3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3"/>
      <c r="N677" s="3"/>
      <c r="O677" s="3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3"/>
      <c r="N678" s="3"/>
      <c r="O678" s="3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3"/>
      <c r="N679" s="3"/>
      <c r="O679" s="3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3"/>
      <c r="N680" s="3"/>
      <c r="O680" s="3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3"/>
      <c r="N681" s="3"/>
      <c r="O681" s="3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3"/>
      <c r="N682" s="3"/>
      <c r="O682" s="3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3"/>
      <c r="N683" s="3"/>
      <c r="O683" s="3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3"/>
      <c r="N684" s="3"/>
      <c r="O684" s="3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3"/>
      <c r="N685" s="3"/>
      <c r="O685" s="3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3"/>
      <c r="N686" s="3"/>
      <c r="O686" s="3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3"/>
      <c r="N687" s="3"/>
      <c r="O687" s="3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3"/>
      <c r="N688" s="3"/>
      <c r="O688" s="3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3"/>
      <c r="N689" s="3"/>
      <c r="O689" s="3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3"/>
      <c r="N690" s="3"/>
      <c r="O690" s="3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3"/>
      <c r="N691" s="3"/>
      <c r="O691" s="3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3"/>
      <c r="N692" s="3"/>
      <c r="O692" s="3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3"/>
      <c r="N693" s="3"/>
      <c r="O693" s="3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3"/>
      <c r="N694" s="3"/>
      <c r="O694" s="3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3"/>
      <c r="N695" s="3"/>
      <c r="O695" s="3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3"/>
      <c r="N696" s="3"/>
      <c r="O696" s="3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3"/>
      <c r="N697" s="3"/>
      <c r="O697" s="3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3"/>
      <c r="N698" s="3"/>
      <c r="O698" s="3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3"/>
      <c r="N699" s="3"/>
      <c r="O699" s="3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3"/>
      <c r="N700" s="3"/>
      <c r="O700" s="3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3"/>
      <c r="N701" s="3"/>
      <c r="O701" s="3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3"/>
      <c r="N702" s="3"/>
      <c r="O702" s="3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3"/>
      <c r="N703" s="3"/>
      <c r="O703" s="3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3"/>
      <c r="N704" s="3"/>
      <c r="O704" s="3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3"/>
      <c r="N705" s="3"/>
      <c r="O705" s="3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3"/>
      <c r="N706" s="3"/>
      <c r="O706" s="3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3"/>
      <c r="N707" s="3"/>
      <c r="O707" s="3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3"/>
      <c r="N708" s="3"/>
      <c r="O708" s="3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3"/>
      <c r="N709" s="3"/>
      <c r="O709" s="3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3"/>
      <c r="N710" s="3"/>
      <c r="O710" s="3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3"/>
      <c r="N711" s="3"/>
      <c r="O711" s="3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3"/>
      <c r="N712" s="3"/>
      <c r="O712" s="3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3"/>
      <c r="N713" s="3"/>
      <c r="O713" s="3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3"/>
      <c r="N714" s="3"/>
      <c r="O714" s="3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3"/>
      <c r="N715" s="3"/>
      <c r="O715" s="3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3"/>
      <c r="N716" s="3"/>
      <c r="O716" s="3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3"/>
      <c r="N717" s="3"/>
      <c r="O717" s="3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3"/>
      <c r="N718" s="3"/>
      <c r="O718" s="3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3"/>
      <c r="N719" s="3"/>
      <c r="O719" s="3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3"/>
      <c r="N720" s="3"/>
      <c r="O720" s="3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3"/>
      <c r="N721" s="3"/>
      <c r="O721" s="3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3"/>
      <c r="N722" s="3"/>
      <c r="O722" s="3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3"/>
      <c r="N723" s="3"/>
      <c r="O723" s="3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3"/>
      <c r="N724" s="3"/>
      <c r="O724" s="3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3"/>
      <c r="N725" s="3"/>
      <c r="O725" s="3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3"/>
      <c r="N726" s="3"/>
      <c r="O726" s="3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3"/>
      <c r="N727" s="3"/>
      <c r="O727" s="3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3"/>
      <c r="N728" s="3"/>
      <c r="O728" s="3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3"/>
      <c r="N729" s="3"/>
      <c r="O729" s="3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3"/>
      <c r="N730" s="3"/>
      <c r="O730" s="3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3"/>
      <c r="N731" s="3"/>
      <c r="O731" s="3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3"/>
      <c r="N732" s="3"/>
      <c r="O732" s="3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3"/>
      <c r="N733" s="3"/>
      <c r="O733" s="3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3"/>
      <c r="N734" s="3"/>
      <c r="O734" s="3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3"/>
      <c r="N735" s="3"/>
      <c r="O735" s="3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3"/>
      <c r="N736" s="3"/>
      <c r="O736" s="3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3"/>
      <c r="N737" s="3"/>
      <c r="O737" s="3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3"/>
      <c r="N738" s="3"/>
      <c r="O738" s="3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3"/>
      <c r="N739" s="3"/>
      <c r="O739" s="3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3"/>
      <c r="N740" s="3"/>
      <c r="O740" s="3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3"/>
      <c r="N741" s="3"/>
      <c r="O741" s="3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3"/>
      <c r="N742" s="3"/>
      <c r="O742" s="3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3"/>
      <c r="N743" s="3"/>
      <c r="O743" s="3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3"/>
      <c r="N744" s="3"/>
      <c r="O744" s="3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3"/>
      <c r="N745" s="3"/>
      <c r="O745" s="3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3"/>
      <c r="N746" s="3"/>
      <c r="O746" s="3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3"/>
      <c r="N747" s="3"/>
      <c r="O747" s="3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3"/>
      <c r="N748" s="3"/>
      <c r="O748" s="3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3"/>
      <c r="N749" s="3"/>
      <c r="O749" s="3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3"/>
      <c r="N750" s="3"/>
      <c r="O750" s="3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3"/>
      <c r="N751" s="3"/>
      <c r="O751" s="3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3"/>
      <c r="N752" s="3"/>
      <c r="O752" s="3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3"/>
      <c r="N753" s="3"/>
      <c r="O753" s="3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3"/>
      <c r="N754" s="3"/>
      <c r="O754" s="3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3"/>
      <c r="N755" s="3"/>
      <c r="O755" s="3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3"/>
      <c r="N756" s="3"/>
      <c r="O756" s="3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3"/>
      <c r="N757" s="3"/>
      <c r="O757" s="3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3"/>
      <c r="N758" s="3"/>
      <c r="O758" s="3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3"/>
      <c r="N759" s="3"/>
      <c r="O759" s="3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3"/>
      <c r="N760" s="3"/>
      <c r="O760" s="3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3"/>
      <c r="N761" s="3"/>
      <c r="O761" s="3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3"/>
      <c r="N762" s="3"/>
      <c r="O762" s="3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3"/>
      <c r="N763" s="3"/>
      <c r="O763" s="3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3"/>
      <c r="N764" s="3"/>
      <c r="O764" s="3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3"/>
      <c r="N765" s="3"/>
      <c r="O765" s="3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3"/>
      <c r="N766" s="3"/>
      <c r="O766" s="3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3"/>
      <c r="N767" s="3"/>
      <c r="O767" s="3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3"/>
      <c r="N768" s="3"/>
      <c r="O768" s="3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3"/>
      <c r="N769" s="3"/>
      <c r="O769" s="3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3"/>
      <c r="N770" s="3"/>
      <c r="O770" s="3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3"/>
      <c r="N771" s="3"/>
      <c r="O771" s="3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3"/>
      <c r="N772" s="3"/>
      <c r="O772" s="3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3"/>
      <c r="N773" s="3"/>
      <c r="O773" s="3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3"/>
      <c r="N774" s="3"/>
      <c r="O774" s="3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3"/>
      <c r="N775" s="3"/>
      <c r="O775" s="3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3"/>
      <c r="N776" s="3"/>
      <c r="O776" s="3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3"/>
      <c r="N777" s="3"/>
      <c r="O777" s="3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3"/>
      <c r="N778" s="3"/>
      <c r="O778" s="3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3"/>
      <c r="N779" s="3"/>
      <c r="O779" s="3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3"/>
      <c r="N780" s="3"/>
      <c r="O780" s="3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3"/>
      <c r="N781" s="3"/>
      <c r="O781" s="3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3"/>
      <c r="N782" s="3"/>
      <c r="O782" s="3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3"/>
      <c r="N783" s="3"/>
      <c r="O783" s="3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3"/>
      <c r="N784" s="3"/>
      <c r="O784" s="3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3"/>
      <c r="N785" s="3"/>
      <c r="O785" s="3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3"/>
      <c r="N786" s="3"/>
      <c r="O786" s="3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3"/>
      <c r="N787" s="3"/>
      <c r="O787" s="3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3"/>
      <c r="N788" s="3"/>
      <c r="O788" s="3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3"/>
      <c r="N789" s="3"/>
      <c r="O789" s="3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3"/>
      <c r="N790" s="3"/>
      <c r="O790" s="3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3"/>
      <c r="N791" s="3"/>
      <c r="O791" s="3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3"/>
      <c r="N792" s="3"/>
      <c r="O792" s="3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3"/>
      <c r="N793" s="3"/>
      <c r="O793" s="3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3"/>
      <c r="N794" s="3"/>
      <c r="O794" s="3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3"/>
      <c r="N795" s="3"/>
      <c r="O795" s="3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3"/>
      <c r="N796" s="3"/>
      <c r="O796" s="3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3"/>
      <c r="N797" s="3"/>
      <c r="O797" s="3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3"/>
      <c r="N798" s="3"/>
      <c r="O798" s="3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3"/>
      <c r="N799" s="3"/>
      <c r="O799" s="3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3"/>
      <c r="N800" s="3"/>
      <c r="O800" s="3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3"/>
      <c r="N801" s="3"/>
      <c r="O801" s="3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3"/>
      <c r="N802" s="3"/>
      <c r="O802" s="3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3"/>
      <c r="N803" s="3"/>
      <c r="O803" s="3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3"/>
      <c r="N804" s="3"/>
      <c r="O804" s="3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3"/>
      <c r="N805" s="3"/>
      <c r="O805" s="3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3"/>
      <c r="N806" s="3"/>
      <c r="O806" s="3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3"/>
      <c r="N807" s="3"/>
      <c r="O807" s="3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3"/>
      <c r="N808" s="3"/>
      <c r="O808" s="3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3"/>
      <c r="N809" s="3"/>
      <c r="O809" s="3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3"/>
      <c r="N810" s="3"/>
      <c r="O810" s="3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3"/>
      <c r="N811" s="3"/>
      <c r="O811" s="3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3"/>
      <c r="N812" s="3"/>
      <c r="O812" s="3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3"/>
      <c r="N813" s="3"/>
      <c r="O813" s="3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3"/>
      <c r="N814" s="3"/>
      <c r="O814" s="3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3"/>
      <c r="N815" s="3"/>
      <c r="O815" s="3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3"/>
      <c r="N816" s="3"/>
      <c r="O816" s="3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3"/>
      <c r="N817" s="3"/>
      <c r="O817" s="3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3"/>
      <c r="N818" s="3"/>
      <c r="O818" s="3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3"/>
      <c r="N819" s="3"/>
      <c r="O819" s="3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3"/>
      <c r="N820" s="3"/>
      <c r="O820" s="3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3"/>
      <c r="N821" s="3"/>
      <c r="O821" s="3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3"/>
      <c r="N822" s="3"/>
      <c r="O822" s="3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3"/>
      <c r="N823" s="3"/>
      <c r="O823" s="3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3"/>
      <c r="N824" s="3"/>
      <c r="O824" s="3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3"/>
      <c r="N825" s="3"/>
      <c r="O825" s="3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3"/>
      <c r="N826" s="3"/>
      <c r="O826" s="3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3"/>
      <c r="N827" s="3"/>
      <c r="O827" s="3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3"/>
      <c r="N828" s="3"/>
      <c r="O828" s="3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3"/>
      <c r="N829" s="3"/>
      <c r="O829" s="3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3"/>
      <c r="N830" s="3"/>
      <c r="O830" s="3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3"/>
      <c r="N831" s="3"/>
      <c r="O831" s="3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3"/>
      <c r="N832" s="3"/>
      <c r="O832" s="3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3"/>
      <c r="N833" s="3"/>
      <c r="O833" s="3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3"/>
      <c r="N834" s="3"/>
      <c r="O834" s="3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3"/>
      <c r="N835" s="3"/>
      <c r="O835" s="3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3"/>
      <c r="N836" s="3"/>
      <c r="O836" s="3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3"/>
      <c r="N837" s="3"/>
      <c r="O837" s="3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3"/>
      <c r="N838" s="3"/>
      <c r="O838" s="3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3"/>
      <c r="N839" s="3"/>
      <c r="O839" s="3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3"/>
      <c r="N840" s="3"/>
      <c r="O840" s="3"/>
      <c r="P840" s="3"/>
      <c r="Q840" s="3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3"/>
      <c r="N841" s="3"/>
      <c r="O841" s="3"/>
      <c r="P841" s="3"/>
      <c r="Q841" s="3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3"/>
      <c r="N842" s="3"/>
      <c r="O842" s="3"/>
      <c r="P842" s="3"/>
      <c r="Q842" s="3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3"/>
      <c r="N843" s="3"/>
      <c r="O843" s="3"/>
      <c r="P843" s="3"/>
      <c r="Q843" s="3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3"/>
      <c r="N844" s="3"/>
      <c r="O844" s="3"/>
      <c r="P844" s="3"/>
      <c r="Q844" s="3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3"/>
      <c r="N845" s="3"/>
      <c r="O845" s="3"/>
      <c r="P845" s="3"/>
      <c r="Q845" s="3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3"/>
      <c r="N846" s="3"/>
      <c r="O846" s="3"/>
      <c r="P846" s="3"/>
      <c r="Q846" s="3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3"/>
      <c r="N847" s="3"/>
      <c r="O847" s="3"/>
      <c r="P847" s="3"/>
      <c r="Q847" s="3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3"/>
      <c r="N848" s="3"/>
      <c r="O848" s="3"/>
      <c r="P848" s="3"/>
      <c r="Q848" s="3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3"/>
      <c r="N849" s="3"/>
      <c r="O849" s="3"/>
      <c r="P849" s="3"/>
      <c r="Q849" s="3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3"/>
      <c r="N850" s="3"/>
      <c r="O850" s="3"/>
      <c r="P850" s="3"/>
      <c r="Q850" s="3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3"/>
      <c r="N851" s="3"/>
      <c r="O851" s="3"/>
      <c r="P851" s="3"/>
      <c r="Q851" s="3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3"/>
      <c r="N852" s="3"/>
      <c r="O852" s="3"/>
      <c r="P852" s="3"/>
      <c r="Q852" s="3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3"/>
      <c r="N853" s="3"/>
      <c r="O853" s="3"/>
      <c r="P853" s="3"/>
      <c r="Q853" s="3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3"/>
      <c r="N854" s="3"/>
      <c r="O854" s="3"/>
      <c r="P854" s="3"/>
      <c r="Q854" s="3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3"/>
      <c r="N855" s="3"/>
      <c r="O855" s="3"/>
      <c r="P855" s="3"/>
      <c r="Q855" s="3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3"/>
      <c r="N856" s="3"/>
      <c r="O856" s="3"/>
      <c r="P856" s="3"/>
      <c r="Q856" s="3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3"/>
      <c r="N857" s="3"/>
      <c r="O857" s="3"/>
      <c r="P857" s="3"/>
      <c r="Q857" s="3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3"/>
      <c r="N858" s="3"/>
      <c r="O858" s="3"/>
      <c r="P858" s="3"/>
      <c r="Q858" s="3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3"/>
      <c r="N859" s="3"/>
      <c r="O859" s="3"/>
      <c r="P859" s="3"/>
      <c r="Q859" s="3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3"/>
      <c r="N860" s="3"/>
      <c r="O860" s="3"/>
      <c r="P860" s="3"/>
      <c r="Q860" s="3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3"/>
      <c r="N861" s="3"/>
      <c r="O861" s="3"/>
      <c r="P861" s="3"/>
      <c r="Q861" s="3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3"/>
      <c r="N862" s="3"/>
      <c r="O862" s="3"/>
      <c r="P862" s="3"/>
      <c r="Q862" s="3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3"/>
      <c r="N863" s="3"/>
      <c r="O863" s="3"/>
      <c r="P863" s="3"/>
      <c r="Q863" s="3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3"/>
      <c r="N864" s="3"/>
      <c r="O864" s="3"/>
      <c r="P864" s="3"/>
      <c r="Q864" s="3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3"/>
      <c r="N865" s="3"/>
      <c r="O865" s="3"/>
      <c r="P865" s="3"/>
      <c r="Q865" s="3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3"/>
      <c r="N866" s="3"/>
      <c r="O866" s="3"/>
      <c r="P866" s="3"/>
      <c r="Q866" s="3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3"/>
      <c r="N867" s="3"/>
      <c r="O867" s="3"/>
      <c r="P867" s="3"/>
      <c r="Q867" s="3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3"/>
      <c r="N868" s="3"/>
      <c r="O868" s="3"/>
      <c r="P868" s="3"/>
      <c r="Q868" s="3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3"/>
      <c r="N869" s="3"/>
      <c r="O869" s="3"/>
      <c r="P869" s="3"/>
      <c r="Q869" s="3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3"/>
      <c r="N870" s="3"/>
      <c r="O870" s="3"/>
      <c r="P870" s="3"/>
      <c r="Q870" s="3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3"/>
      <c r="N871" s="3"/>
      <c r="O871" s="3"/>
      <c r="P871" s="3"/>
      <c r="Q871" s="3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3"/>
      <c r="N872" s="3"/>
      <c r="O872" s="3"/>
      <c r="P872" s="3"/>
      <c r="Q872" s="3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3"/>
      <c r="N873" s="3"/>
      <c r="O873" s="3"/>
      <c r="P873" s="3"/>
      <c r="Q873" s="3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3"/>
      <c r="N874" s="3"/>
      <c r="O874" s="3"/>
      <c r="P874" s="3"/>
      <c r="Q874" s="3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3"/>
      <c r="N875" s="3"/>
      <c r="O875" s="3"/>
      <c r="P875" s="3"/>
      <c r="Q875" s="3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3"/>
      <c r="N876" s="3"/>
      <c r="O876" s="3"/>
      <c r="P876" s="3"/>
      <c r="Q876" s="3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3"/>
      <c r="N877" s="3"/>
      <c r="O877" s="3"/>
      <c r="P877" s="3"/>
      <c r="Q877" s="3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3"/>
      <c r="N878" s="3"/>
      <c r="O878" s="3"/>
      <c r="P878" s="3"/>
      <c r="Q878" s="3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3"/>
      <c r="N879" s="3"/>
      <c r="O879" s="3"/>
      <c r="P879" s="3"/>
      <c r="Q879" s="3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3"/>
      <c r="N880" s="3"/>
      <c r="O880" s="3"/>
      <c r="P880" s="3"/>
      <c r="Q880" s="3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3"/>
      <c r="N881" s="3"/>
      <c r="O881" s="3"/>
      <c r="P881" s="3"/>
      <c r="Q881" s="3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3"/>
      <c r="N882" s="3"/>
      <c r="O882" s="3"/>
      <c r="P882" s="3"/>
      <c r="Q882" s="3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3"/>
      <c r="N883" s="3"/>
      <c r="O883" s="3"/>
      <c r="P883" s="3"/>
      <c r="Q883" s="3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3"/>
      <c r="N884" s="3"/>
      <c r="O884" s="3"/>
      <c r="P884" s="3"/>
      <c r="Q884" s="3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3"/>
      <c r="N885" s="3"/>
      <c r="O885" s="3"/>
      <c r="P885" s="3"/>
      <c r="Q885" s="3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3"/>
      <c r="N886" s="3"/>
      <c r="O886" s="3"/>
      <c r="P886" s="3"/>
      <c r="Q886" s="3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3"/>
      <c r="N887" s="3"/>
      <c r="O887" s="3"/>
      <c r="P887" s="3"/>
      <c r="Q887" s="3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3"/>
      <c r="N888" s="3"/>
      <c r="O888" s="3"/>
      <c r="P888" s="3"/>
      <c r="Q888" s="3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3"/>
      <c r="N889" s="3"/>
      <c r="O889" s="3"/>
      <c r="P889" s="3"/>
      <c r="Q889" s="3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3"/>
      <c r="N890" s="3"/>
      <c r="O890" s="3"/>
      <c r="P890" s="3"/>
      <c r="Q890" s="3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3"/>
      <c r="N891" s="3"/>
      <c r="O891" s="3"/>
      <c r="P891" s="3"/>
      <c r="Q891" s="3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3"/>
      <c r="N892" s="3"/>
      <c r="O892" s="3"/>
      <c r="P892" s="3"/>
      <c r="Q892" s="3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3"/>
      <c r="N893" s="3"/>
      <c r="O893" s="3"/>
      <c r="P893" s="3"/>
      <c r="Q893" s="3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3"/>
      <c r="N894" s="3"/>
      <c r="O894" s="3"/>
      <c r="P894" s="3"/>
      <c r="Q894" s="3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3"/>
      <c r="N895" s="3"/>
      <c r="O895" s="3"/>
      <c r="P895" s="3"/>
      <c r="Q895" s="3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3"/>
      <c r="N896" s="3"/>
      <c r="O896" s="3"/>
      <c r="P896" s="3"/>
      <c r="Q896" s="3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3"/>
      <c r="N897" s="3"/>
      <c r="O897" s="3"/>
      <c r="P897" s="3"/>
      <c r="Q897" s="3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3"/>
      <c r="N898" s="3"/>
      <c r="O898" s="3"/>
      <c r="P898" s="3"/>
      <c r="Q898" s="3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3"/>
      <c r="N899" s="3"/>
      <c r="O899" s="3"/>
      <c r="P899" s="3"/>
      <c r="Q899" s="3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3"/>
      <c r="N900" s="3"/>
      <c r="O900" s="3"/>
      <c r="P900" s="3"/>
      <c r="Q900" s="3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3"/>
      <c r="N901" s="3"/>
      <c r="O901" s="3"/>
      <c r="P901" s="3"/>
      <c r="Q901" s="3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3"/>
      <c r="N902" s="3"/>
      <c r="O902" s="3"/>
      <c r="P902" s="3"/>
      <c r="Q902" s="3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3"/>
      <c r="N903" s="3"/>
      <c r="O903" s="3"/>
      <c r="P903" s="3"/>
      <c r="Q903" s="3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3"/>
      <c r="N904" s="3"/>
      <c r="O904" s="3"/>
      <c r="P904" s="3"/>
      <c r="Q904" s="3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3"/>
      <c r="N905" s="3"/>
      <c r="O905" s="3"/>
      <c r="P905" s="3"/>
      <c r="Q905" s="3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3"/>
      <c r="N906" s="3"/>
      <c r="O906" s="3"/>
      <c r="P906" s="3"/>
      <c r="Q906" s="3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3"/>
      <c r="N907" s="3"/>
      <c r="O907" s="3"/>
      <c r="P907" s="3"/>
      <c r="Q907" s="3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3"/>
      <c r="N908" s="3"/>
      <c r="O908" s="3"/>
      <c r="P908" s="3"/>
      <c r="Q908" s="3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3"/>
      <c r="N909" s="3"/>
      <c r="O909" s="3"/>
      <c r="P909" s="3"/>
      <c r="Q909" s="3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3"/>
      <c r="N910" s="3"/>
      <c r="O910" s="3"/>
      <c r="P910" s="3"/>
      <c r="Q910" s="3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3"/>
      <c r="N911" s="3"/>
      <c r="O911" s="3"/>
      <c r="P911" s="3"/>
      <c r="Q911" s="3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3"/>
      <c r="N912" s="3"/>
      <c r="O912" s="3"/>
      <c r="P912" s="3"/>
      <c r="Q912" s="3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3"/>
      <c r="N913" s="3"/>
      <c r="O913" s="3"/>
      <c r="P913" s="3"/>
      <c r="Q913" s="3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3"/>
      <c r="N914" s="3"/>
      <c r="O914" s="3"/>
      <c r="P914" s="3"/>
      <c r="Q914" s="3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3"/>
      <c r="N915" s="3"/>
      <c r="O915" s="3"/>
      <c r="P915" s="3"/>
      <c r="Q915" s="3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3"/>
      <c r="N916" s="3"/>
      <c r="O916" s="3"/>
      <c r="P916" s="3"/>
      <c r="Q916" s="3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3"/>
      <c r="N917" s="3"/>
      <c r="O917" s="3"/>
      <c r="P917" s="3"/>
      <c r="Q917" s="3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3"/>
      <c r="N918" s="3"/>
      <c r="O918" s="3"/>
      <c r="P918" s="3"/>
      <c r="Q918" s="3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3"/>
      <c r="N919" s="3"/>
      <c r="O919" s="3"/>
      <c r="P919" s="3"/>
      <c r="Q919" s="3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3"/>
      <c r="N920" s="3"/>
      <c r="O920" s="3"/>
      <c r="P920" s="3"/>
      <c r="Q920" s="3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3"/>
      <c r="N921" s="3"/>
      <c r="O921" s="3"/>
      <c r="P921" s="3"/>
      <c r="Q921" s="3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3"/>
      <c r="N922" s="3"/>
      <c r="O922" s="3"/>
      <c r="P922" s="3"/>
      <c r="Q922" s="3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3"/>
      <c r="N923" s="3"/>
      <c r="O923" s="3"/>
      <c r="P923" s="3"/>
      <c r="Q923" s="3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3"/>
      <c r="N924" s="3"/>
      <c r="O924" s="3"/>
      <c r="P924" s="3"/>
      <c r="Q924" s="3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3"/>
      <c r="N925" s="3"/>
      <c r="O925" s="3"/>
      <c r="P925" s="3"/>
      <c r="Q925" s="3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3"/>
      <c r="N926" s="3"/>
      <c r="O926" s="3"/>
      <c r="P926" s="3"/>
      <c r="Q926" s="3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3"/>
      <c r="N927" s="3"/>
      <c r="O927" s="3"/>
      <c r="P927" s="3"/>
      <c r="Q927" s="3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3"/>
      <c r="N928" s="3"/>
      <c r="O928" s="3"/>
      <c r="P928" s="3"/>
      <c r="Q928" s="3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3"/>
      <c r="N929" s="3"/>
      <c r="O929" s="3"/>
      <c r="P929" s="3"/>
      <c r="Q929" s="3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3"/>
      <c r="N930" s="3"/>
      <c r="O930" s="3"/>
      <c r="P930" s="3"/>
      <c r="Q930" s="3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3"/>
      <c r="N931" s="3"/>
      <c r="O931" s="3"/>
      <c r="P931" s="3"/>
      <c r="Q931" s="3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3"/>
      <c r="N932" s="3"/>
      <c r="O932" s="3"/>
      <c r="P932" s="3"/>
      <c r="Q932" s="3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3"/>
      <c r="N933" s="3"/>
      <c r="O933" s="3"/>
      <c r="P933" s="3"/>
      <c r="Q933" s="3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3"/>
      <c r="N934" s="3"/>
      <c r="O934" s="3"/>
      <c r="P934" s="3"/>
      <c r="Q934" s="3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3"/>
      <c r="N935" s="3"/>
      <c r="O935" s="3"/>
      <c r="P935" s="3"/>
      <c r="Q935" s="3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3"/>
      <c r="N936" s="3"/>
      <c r="O936" s="3"/>
      <c r="P936" s="3"/>
      <c r="Q936" s="3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3"/>
      <c r="N937" s="3"/>
      <c r="O937" s="3"/>
      <c r="P937" s="3"/>
      <c r="Q937" s="3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3"/>
      <c r="N938" s="3"/>
      <c r="O938" s="3"/>
      <c r="P938" s="3"/>
      <c r="Q938" s="3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3"/>
      <c r="N939" s="3"/>
      <c r="O939" s="3"/>
      <c r="P939" s="3"/>
      <c r="Q939" s="3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3"/>
      <c r="N940" s="3"/>
      <c r="O940" s="3"/>
      <c r="P940" s="3"/>
      <c r="Q940" s="3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3"/>
      <c r="N941" s="3"/>
      <c r="O941" s="3"/>
      <c r="P941" s="3"/>
      <c r="Q941" s="3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3"/>
      <c r="N942" s="3"/>
      <c r="O942" s="3"/>
      <c r="P942" s="3"/>
      <c r="Q942" s="3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3"/>
      <c r="N943" s="3"/>
      <c r="O943" s="3"/>
      <c r="P943" s="3"/>
      <c r="Q943" s="3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3"/>
      <c r="N944" s="3"/>
      <c r="O944" s="3"/>
      <c r="P944" s="3"/>
      <c r="Q944" s="3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3"/>
      <c r="N945" s="3"/>
      <c r="O945" s="3"/>
      <c r="P945" s="3"/>
      <c r="Q945" s="3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3"/>
      <c r="N946" s="3"/>
      <c r="O946" s="3"/>
      <c r="P946" s="3"/>
      <c r="Q946" s="3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3"/>
      <c r="N947" s="3"/>
      <c r="O947" s="3"/>
      <c r="P947" s="3"/>
      <c r="Q947" s="3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3"/>
      <c r="N948" s="3"/>
      <c r="O948" s="3"/>
      <c r="P948" s="3"/>
      <c r="Q948" s="3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3"/>
      <c r="N949" s="3"/>
      <c r="O949" s="3"/>
      <c r="P949" s="3"/>
      <c r="Q949" s="3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3"/>
      <c r="N950" s="3"/>
      <c r="O950" s="3"/>
      <c r="P950" s="3"/>
      <c r="Q950" s="3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3"/>
      <c r="N951" s="3"/>
      <c r="O951" s="3"/>
      <c r="P951" s="3"/>
      <c r="Q951" s="3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3"/>
      <c r="N952" s="3"/>
      <c r="O952" s="3"/>
      <c r="P952" s="3"/>
      <c r="Q952" s="3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3"/>
      <c r="N953" s="3"/>
      <c r="O953" s="3"/>
      <c r="P953" s="3"/>
      <c r="Q953" s="3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3"/>
      <c r="N954" s="3"/>
      <c r="O954" s="3"/>
      <c r="P954" s="3"/>
      <c r="Q954" s="3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3"/>
      <c r="N955" s="3"/>
      <c r="O955" s="3"/>
      <c r="P955" s="3"/>
      <c r="Q955" s="3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3"/>
      <c r="N956" s="3"/>
      <c r="O956" s="3"/>
      <c r="P956" s="3"/>
      <c r="Q956" s="3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3"/>
      <c r="N957" s="3"/>
      <c r="O957" s="3"/>
      <c r="P957" s="3"/>
      <c r="Q957" s="3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3"/>
      <c r="N958" s="3"/>
      <c r="O958" s="3"/>
      <c r="P958" s="3"/>
      <c r="Q958" s="3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3"/>
      <c r="N959" s="3"/>
      <c r="O959" s="3"/>
      <c r="P959" s="3"/>
      <c r="Q959" s="3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3"/>
      <c r="N960" s="3"/>
      <c r="O960" s="3"/>
      <c r="P960" s="3"/>
      <c r="Q960" s="3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3"/>
      <c r="N961" s="3"/>
      <c r="O961" s="3"/>
      <c r="P961" s="3"/>
      <c r="Q961" s="3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3"/>
      <c r="N962" s="3"/>
      <c r="O962" s="3"/>
      <c r="P962" s="3"/>
      <c r="Q962" s="3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3"/>
      <c r="N963" s="3"/>
      <c r="O963" s="3"/>
      <c r="P963" s="3"/>
      <c r="Q963" s="3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3"/>
      <c r="N964" s="3"/>
      <c r="O964" s="3"/>
      <c r="P964" s="3"/>
      <c r="Q964" s="3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3"/>
      <c r="N965" s="3"/>
      <c r="O965" s="3"/>
      <c r="P965" s="3"/>
      <c r="Q965" s="3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3"/>
      <c r="N966" s="3"/>
      <c r="O966" s="3"/>
      <c r="P966" s="3"/>
      <c r="Q966" s="3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3"/>
      <c r="N967" s="3"/>
      <c r="O967" s="3"/>
      <c r="P967" s="3"/>
      <c r="Q967" s="3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3"/>
      <c r="N968" s="3"/>
      <c r="O968" s="3"/>
      <c r="P968" s="3"/>
      <c r="Q968" s="3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3"/>
      <c r="N969" s="3"/>
      <c r="O969" s="3"/>
      <c r="P969" s="3"/>
      <c r="Q969" s="3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3"/>
      <c r="N970" s="3"/>
      <c r="O970" s="3"/>
      <c r="P970" s="3"/>
      <c r="Q970" s="3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3"/>
      <c r="N971" s="3"/>
      <c r="O971" s="3"/>
      <c r="P971" s="3"/>
      <c r="Q971" s="3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3"/>
      <c r="N972" s="3"/>
      <c r="O972" s="3"/>
      <c r="P972" s="3"/>
      <c r="Q972" s="3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3"/>
      <c r="N973" s="3"/>
      <c r="O973" s="3"/>
      <c r="P973" s="3"/>
      <c r="Q973" s="3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3"/>
      <c r="N974" s="3"/>
      <c r="O974" s="3"/>
      <c r="P974" s="3"/>
      <c r="Q974" s="3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3"/>
      <c r="N975" s="3"/>
      <c r="O975" s="3"/>
      <c r="P975" s="3"/>
      <c r="Q975" s="3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3"/>
      <c r="N976" s="3"/>
      <c r="O976" s="3"/>
      <c r="P976" s="3"/>
      <c r="Q976" s="3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3"/>
      <c r="N977" s="3"/>
      <c r="O977" s="3"/>
      <c r="P977" s="3"/>
      <c r="Q977" s="3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3"/>
      <c r="N978" s="3"/>
      <c r="O978" s="3"/>
      <c r="P978" s="3"/>
      <c r="Q978" s="3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3"/>
      <c r="N979" s="3"/>
      <c r="O979" s="3"/>
      <c r="P979" s="3"/>
      <c r="Q979" s="3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3"/>
      <c r="N980" s="3"/>
      <c r="O980" s="3"/>
      <c r="P980" s="3"/>
      <c r="Q980" s="3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3"/>
      <c r="N981" s="3"/>
      <c r="O981" s="3"/>
      <c r="P981" s="3"/>
      <c r="Q981" s="3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3"/>
      <c r="N982" s="3"/>
      <c r="O982" s="3"/>
      <c r="P982" s="3"/>
      <c r="Q982" s="3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3"/>
      <c r="N983" s="3"/>
      <c r="O983" s="3"/>
      <c r="P983" s="3"/>
      <c r="Q983" s="3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3"/>
      <c r="N984" s="3"/>
      <c r="O984" s="3"/>
      <c r="P984" s="3"/>
      <c r="Q984" s="3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3"/>
      <c r="N985" s="3"/>
      <c r="O985" s="3"/>
      <c r="P985" s="3"/>
      <c r="Q985" s="3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3"/>
      <c r="N986" s="3"/>
      <c r="O986" s="3"/>
      <c r="P986" s="3"/>
      <c r="Q986" s="3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3"/>
      <c r="N987" s="3"/>
      <c r="O987" s="3"/>
      <c r="P987" s="3"/>
      <c r="Q987" s="3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3"/>
      <c r="N988" s="3"/>
      <c r="O988" s="3"/>
      <c r="P988" s="3"/>
      <c r="Q988" s="3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3"/>
      <c r="N989" s="3"/>
      <c r="O989" s="3"/>
      <c r="P989" s="3"/>
      <c r="Q989" s="3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3"/>
      <c r="N990" s="3"/>
      <c r="O990" s="3"/>
      <c r="P990" s="3"/>
      <c r="Q990" s="3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3"/>
      <c r="N991" s="3"/>
      <c r="O991" s="3"/>
      <c r="P991" s="3"/>
      <c r="Q991" s="3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3"/>
      <c r="N992" s="3"/>
      <c r="O992" s="3"/>
      <c r="P992" s="3"/>
      <c r="Q992" s="3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3"/>
      <c r="N993" s="3"/>
      <c r="O993" s="3"/>
      <c r="P993" s="3"/>
      <c r="Q993" s="3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3"/>
      <c r="N994" s="3"/>
      <c r="O994" s="3"/>
      <c r="P994" s="3"/>
      <c r="Q994" s="3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3"/>
      <c r="N995" s="3"/>
      <c r="O995" s="3"/>
      <c r="P995" s="3"/>
      <c r="Q995" s="3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3"/>
      <c r="N996" s="3"/>
      <c r="O996" s="3"/>
      <c r="P996" s="3"/>
      <c r="Q996" s="3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3"/>
      <c r="N997" s="3"/>
      <c r="O997" s="3"/>
      <c r="P997" s="3"/>
      <c r="Q997" s="3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3"/>
      <c r="N998" s="3"/>
      <c r="O998" s="3"/>
      <c r="P998" s="3"/>
      <c r="Q998" s="3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3"/>
      <c r="N999" s="3"/>
      <c r="O999" s="3"/>
      <c r="P999" s="3"/>
      <c r="Q999" s="3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3"/>
      <c r="N1000" s="3"/>
      <c r="O1000" s="3"/>
      <c r="P1000" s="3"/>
      <c r="Q1000" s="3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5">
    <mergeCell ref="N24:O24"/>
    <mergeCell ref="P24:Q24"/>
    <mergeCell ref="J17:J18"/>
    <mergeCell ref="K17:K18"/>
    <mergeCell ref="L17:M17"/>
    <mergeCell ref="N17:O17"/>
    <mergeCell ref="P17:Q17"/>
    <mergeCell ref="L23:Q23"/>
    <mergeCell ref="L24:M24"/>
    <mergeCell ref="L8:M8"/>
    <mergeCell ref="N8:O8"/>
    <mergeCell ref="L16:Q16"/>
    <mergeCell ref="B2:Q2"/>
    <mergeCell ref="B3:Q3"/>
    <mergeCell ref="B4:Q4"/>
    <mergeCell ref="B7:K7"/>
    <mergeCell ref="L7:Q7"/>
    <mergeCell ref="B8:B9"/>
    <mergeCell ref="C8:C9"/>
    <mergeCell ref="P8:Q8"/>
    <mergeCell ref="K68:K69"/>
    <mergeCell ref="L68:M68"/>
    <mergeCell ref="N68:O68"/>
    <mergeCell ref="P68:Q68"/>
    <mergeCell ref="B68:B69"/>
    <mergeCell ref="C68:C69"/>
    <mergeCell ref="D68:D69"/>
    <mergeCell ref="E68:G68"/>
    <mergeCell ref="H68:H69"/>
    <mergeCell ref="I68:I69"/>
    <mergeCell ref="J68:J69"/>
    <mergeCell ref="I61:I62"/>
    <mergeCell ref="J61:J62"/>
    <mergeCell ref="B17:B18"/>
    <mergeCell ref="B24:B25"/>
    <mergeCell ref="C24:C25"/>
    <mergeCell ref="D24:D25"/>
    <mergeCell ref="B52:B53"/>
    <mergeCell ref="C52:C53"/>
    <mergeCell ref="D52:D53"/>
    <mergeCell ref="H17:H18"/>
    <mergeCell ref="I17:I18"/>
    <mergeCell ref="E24:G24"/>
    <mergeCell ref="H24:H25"/>
    <mergeCell ref="B61:B62"/>
    <mergeCell ref="C61:C62"/>
    <mergeCell ref="D61:D62"/>
    <mergeCell ref="E61:G61"/>
    <mergeCell ref="H61:H62"/>
    <mergeCell ref="L52:M52"/>
    <mergeCell ref="N52:O52"/>
    <mergeCell ref="P52:Q52"/>
    <mergeCell ref="K61:K62"/>
    <mergeCell ref="L61:M61"/>
    <mergeCell ref="N61:O61"/>
    <mergeCell ref="P61:Q61"/>
    <mergeCell ref="E52:G52"/>
    <mergeCell ref="H52:H53"/>
    <mergeCell ref="I52:I53"/>
    <mergeCell ref="J52:J53"/>
    <mergeCell ref="K52:K53"/>
    <mergeCell ref="I24:I25"/>
    <mergeCell ref="J24:J25"/>
    <mergeCell ref="K24:K25"/>
    <mergeCell ref="D8:D9"/>
    <mergeCell ref="E8:G8"/>
    <mergeCell ref="B16:K16"/>
    <mergeCell ref="C17:C18"/>
    <mergeCell ref="D17:D18"/>
    <mergeCell ref="E17:G17"/>
    <mergeCell ref="B23:K23"/>
    <mergeCell ref="H8:H9"/>
    <mergeCell ref="I8:I9"/>
    <mergeCell ref="J8:J9"/>
    <mergeCell ref="K8:K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0.7109375" customWidth="1"/>
    <col min="2" max="2" width="4.140625" customWidth="1"/>
    <col min="3" max="3" width="27.140625" customWidth="1"/>
    <col min="4" max="4" width="18.85546875" customWidth="1"/>
    <col min="5" max="9" width="15.7109375" customWidth="1"/>
    <col min="10" max="10" width="9.85546875" customWidth="1"/>
    <col min="11" max="17" width="9.140625" customWidth="1"/>
    <col min="18" max="26" width="8" customWidth="1"/>
  </cols>
  <sheetData>
    <row r="1" spans="1:26" ht="21.75" customHeight="1">
      <c r="A1" s="1"/>
      <c r="B1" s="53" t="s">
        <v>53</v>
      </c>
      <c r="C1" s="53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"/>
      <c r="B2" s="133" t="s">
        <v>1</v>
      </c>
      <c r="C2" s="109"/>
      <c r="D2" s="109"/>
      <c r="E2" s="109"/>
      <c r="F2" s="109"/>
      <c r="G2" s="109"/>
      <c r="H2" s="109"/>
      <c r="I2" s="10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55" t="s">
        <v>54</v>
      </c>
      <c r="C4" s="34"/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" customHeight="1">
      <c r="A5" s="1"/>
      <c r="B5" s="113" t="s">
        <v>5</v>
      </c>
      <c r="C5" s="127" t="s">
        <v>6</v>
      </c>
      <c r="D5" s="129" t="s">
        <v>55</v>
      </c>
      <c r="E5" s="131" t="s">
        <v>56</v>
      </c>
      <c r="F5" s="125"/>
      <c r="G5" s="132" t="s">
        <v>57</v>
      </c>
      <c r="H5" s="103"/>
      <c r="I5" s="12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114"/>
      <c r="C6" s="128"/>
      <c r="D6" s="130"/>
      <c r="E6" s="23" t="s">
        <v>58</v>
      </c>
      <c r="F6" s="56" t="s">
        <v>59</v>
      </c>
      <c r="G6" s="23" t="s">
        <v>58</v>
      </c>
      <c r="H6" s="8" t="s">
        <v>60</v>
      </c>
      <c r="I6" s="56" t="s">
        <v>61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11">
        <v>1</v>
      </c>
      <c r="C7" s="57" t="s">
        <v>22</v>
      </c>
      <c r="D7" s="58">
        <f>'Biaya Maba 2025'!K10</f>
        <v>21250000</v>
      </c>
      <c r="E7" s="59">
        <f t="shared" ref="E7:E12" si="0">D7*50%</f>
        <v>10625000</v>
      </c>
      <c r="F7" s="60">
        <f t="shared" ref="F7:F12" si="1">D7*50%</f>
        <v>10625000</v>
      </c>
      <c r="G7" s="59">
        <f t="shared" ref="G7:G12" si="2">D7*50%</f>
        <v>10625000</v>
      </c>
      <c r="H7" s="61">
        <f t="shared" ref="H7:H12" si="3">D7*30%</f>
        <v>6375000</v>
      </c>
      <c r="I7" s="60">
        <f t="shared" ref="I7:I12" si="4">D7*20%</f>
        <v>4250000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7">
        <v>2</v>
      </c>
      <c r="C8" s="62" t="s">
        <v>24</v>
      </c>
      <c r="D8" s="58">
        <f>'Biaya Maba 2025'!K11</f>
        <v>25200000</v>
      </c>
      <c r="E8" s="59">
        <f t="shared" si="0"/>
        <v>12600000</v>
      </c>
      <c r="F8" s="60">
        <f t="shared" si="1"/>
        <v>12600000</v>
      </c>
      <c r="G8" s="59">
        <f t="shared" si="2"/>
        <v>12600000</v>
      </c>
      <c r="H8" s="61">
        <f t="shared" si="3"/>
        <v>7560000</v>
      </c>
      <c r="I8" s="60">
        <f t="shared" si="4"/>
        <v>5040000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7">
        <v>3</v>
      </c>
      <c r="C9" s="62" t="s">
        <v>26</v>
      </c>
      <c r="D9" s="58">
        <f>'Biaya Maba 2025'!K12</f>
        <v>25045000</v>
      </c>
      <c r="E9" s="59">
        <f t="shared" si="0"/>
        <v>12522500</v>
      </c>
      <c r="F9" s="60">
        <f t="shared" si="1"/>
        <v>12522500</v>
      </c>
      <c r="G9" s="59">
        <f t="shared" si="2"/>
        <v>12522500</v>
      </c>
      <c r="H9" s="61">
        <f t="shared" si="3"/>
        <v>7513500</v>
      </c>
      <c r="I9" s="60">
        <f t="shared" si="4"/>
        <v>5009000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7">
        <v>4</v>
      </c>
      <c r="C10" s="62" t="s">
        <v>27</v>
      </c>
      <c r="D10" s="58">
        <f>'Biaya Maba 2025'!K13</f>
        <v>21840000</v>
      </c>
      <c r="E10" s="59">
        <f t="shared" si="0"/>
        <v>10920000</v>
      </c>
      <c r="F10" s="60">
        <f t="shared" si="1"/>
        <v>10920000</v>
      </c>
      <c r="G10" s="59">
        <f t="shared" si="2"/>
        <v>10920000</v>
      </c>
      <c r="H10" s="61">
        <f t="shared" si="3"/>
        <v>6552000</v>
      </c>
      <c r="I10" s="60">
        <f t="shared" si="4"/>
        <v>4368000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7">
        <v>5</v>
      </c>
      <c r="C11" s="62" t="s">
        <v>28</v>
      </c>
      <c r="D11" s="58">
        <f>'Biaya Maba 2025'!K14</f>
        <v>27000000</v>
      </c>
      <c r="E11" s="59">
        <f t="shared" si="0"/>
        <v>13500000</v>
      </c>
      <c r="F11" s="60">
        <f t="shared" si="1"/>
        <v>13500000</v>
      </c>
      <c r="G11" s="59">
        <f t="shared" si="2"/>
        <v>13500000</v>
      </c>
      <c r="H11" s="61">
        <f t="shared" si="3"/>
        <v>8100000</v>
      </c>
      <c r="I11" s="60">
        <f t="shared" si="4"/>
        <v>5400000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23">
        <v>6</v>
      </c>
      <c r="C12" s="63" t="s">
        <v>29</v>
      </c>
      <c r="D12" s="58">
        <f>'Biaya Maba 2025'!K15</f>
        <v>21000000</v>
      </c>
      <c r="E12" s="59">
        <f t="shared" si="0"/>
        <v>10500000</v>
      </c>
      <c r="F12" s="60">
        <f t="shared" si="1"/>
        <v>10500000</v>
      </c>
      <c r="G12" s="59">
        <f t="shared" si="2"/>
        <v>10500000</v>
      </c>
      <c r="H12" s="61">
        <f t="shared" si="3"/>
        <v>6300000</v>
      </c>
      <c r="I12" s="60">
        <f t="shared" si="4"/>
        <v>4200000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64"/>
      <c r="C13" s="65"/>
      <c r="D13" s="66"/>
      <c r="E13" s="66"/>
      <c r="F13" s="66"/>
      <c r="G13" s="66"/>
      <c r="H13" s="66"/>
      <c r="I13" s="6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1"/>
      <c r="B14" s="67" t="s">
        <v>62</v>
      </c>
      <c r="C14" s="68"/>
      <c r="D14" s="68"/>
      <c r="E14" s="68"/>
      <c r="F14" s="68"/>
      <c r="G14" s="68"/>
      <c r="H14" s="68"/>
      <c r="I14" s="6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1"/>
      <c r="B15" s="113" t="s">
        <v>5</v>
      </c>
      <c r="C15" s="127" t="s">
        <v>6</v>
      </c>
      <c r="D15" s="129" t="s">
        <v>55</v>
      </c>
      <c r="E15" s="131" t="s">
        <v>56</v>
      </c>
      <c r="F15" s="125"/>
      <c r="G15" s="132" t="s">
        <v>57</v>
      </c>
      <c r="H15" s="103"/>
      <c r="I15" s="12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7.5" customHeight="1">
      <c r="A16" s="1"/>
      <c r="B16" s="114"/>
      <c r="C16" s="128"/>
      <c r="D16" s="130"/>
      <c r="E16" s="23" t="s">
        <v>58</v>
      </c>
      <c r="F16" s="56" t="s">
        <v>59</v>
      </c>
      <c r="G16" s="23" t="s">
        <v>58</v>
      </c>
      <c r="H16" s="8" t="s">
        <v>60</v>
      </c>
      <c r="I16" s="56" t="s">
        <v>61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11">
        <v>7</v>
      </c>
      <c r="C17" s="57" t="s">
        <v>30</v>
      </c>
      <c r="D17" s="58">
        <f>'Biaya Maba 2025'!K19</f>
        <v>27970000</v>
      </c>
      <c r="E17" s="59">
        <f t="shared" ref="E17:E20" si="5">D17*50%</f>
        <v>13985000</v>
      </c>
      <c r="F17" s="60">
        <f t="shared" ref="F17:F20" si="6">D17*50%</f>
        <v>13985000</v>
      </c>
      <c r="G17" s="59">
        <f t="shared" ref="G17:G20" si="7">D17*50%</f>
        <v>13985000</v>
      </c>
      <c r="H17" s="61">
        <f t="shared" ref="H17:H20" si="8">D17*30%</f>
        <v>8391000</v>
      </c>
      <c r="I17" s="60">
        <f t="shared" ref="I17:I20" si="9">D17*20%</f>
        <v>5594000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17">
        <v>8</v>
      </c>
      <c r="C18" s="62" t="s">
        <v>32</v>
      </c>
      <c r="D18" s="58">
        <f>'Biaya Maba 2025'!K20</f>
        <v>22840000</v>
      </c>
      <c r="E18" s="59">
        <f t="shared" si="5"/>
        <v>11420000</v>
      </c>
      <c r="F18" s="60">
        <f t="shared" si="6"/>
        <v>11420000</v>
      </c>
      <c r="G18" s="59">
        <f t="shared" si="7"/>
        <v>11420000</v>
      </c>
      <c r="H18" s="61">
        <f t="shared" si="8"/>
        <v>6852000</v>
      </c>
      <c r="I18" s="60">
        <f t="shared" si="9"/>
        <v>4568000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17">
        <v>9</v>
      </c>
      <c r="C19" s="62" t="s">
        <v>33</v>
      </c>
      <c r="D19" s="58">
        <f>'Biaya Maba 2025'!K21</f>
        <v>21800000</v>
      </c>
      <c r="E19" s="59">
        <f t="shared" si="5"/>
        <v>10900000</v>
      </c>
      <c r="F19" s="60">
        <f t="shared" si="6"/>
        <v>10900000</v>
      </c>
      <c r="G19" s="59">
        <f t="shared" si="7"/>
        <v>10900000</v>
      </c>
      <c r="H19" s="61">
        <f t="shared" si="8"/>
        <v>6540000</v>
      </c>
      <c r="I19" s="60">
        <f t="shared" si="9"/>
        <v>4360000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"/>
      <c r="B20" s="23">
        <v>10</v>
      </c>
      <c r="C20" s="63" t="s">
        <v>34</v>
      </c>
      <c r="D20" s="58">
        <f>'Biaya Maba 2025'!K22</f>
        <v>26630000</v>
      </c>
      <c r="E20" s="59">
        <f t="shared" si="5"/>
        <v>13315000</v>
      </c>
      <c r="F20" s="60">
        <f t="shared" si="6"/>
        <v>13315000</v>
      </c>
      <c r="G20" s="59">
        <f t="shared" si="7"/>
        <v>13315000</v>
      </c>
      <c r="H20" s="61">
        <f t="shared" si="8"/>
        <v>7989000</v>
      </c>
      <c r="I20" s="60">
        <f t="shared" si="9"/>
        <v>5326000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64"/>
      <c r="C21" s="65"/>
      <c r="D21" s="66"/>
      <c r="E21" s="66"/>
      <c r="F21" s="66"/>
      <c r="G21" s="66"/>
      <c r="H21" s="66"/>
      <c r="I21" s="6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5" customHeight="1">
      <c r="A22" s="1"/>
      <c r="B22" s="67" t="s">
        <v>63</v>
      </c>
      <c r="C22" s="68"/>
      <c r="D22" s="68"/>
      <c r="E22" s="68"/>
      <c r="F22" s="68"/>
      <c r="G22" s="68"/>
      <c r="H22" s="68"/>
      <c r="I22" s="6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9.25" customHeight="1">
      <c r="A23" s="1"/>
      <c r="B23" s="113" t="s">
        <v>5</v>
      </c>
      <c r="C23" s="127" t="s">
        <v>6</v>
      </c>
      <c r="D23" s="129" t="s">
        <v>55</v>
      </c>
      <c r="E23" s="131" t="s">
        <v>56</v>
      </c>
      <c r="F23" s="125"/>
      <c r="G23" s="132" t="s">
        <v>57</v>
      </c>
      <c r="H23" s="103"/>
      <c r="I23" s="12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>
      <c r="A24" s="1"/>
      <c r="B24" s="114"/>
      <c r="C24" s="128"/>
      <c r="D24" s="130"/>
      <c r="E24" s="23" t="s">
        <v>58</v>
      </c>
      <c r="F24" s="56" t="s">
        <v>59</v>
      </c>
      <c r="G24" s="23" t="s">
        <v>58</v>
      </c>
      <c r="H24" s="8" t="s">
        <v>60</v>
      </c>
      <c r="I24" s="56" t="s">
        <v>61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11">
        <v>11</v>
      </c>
      <c r="C25" s="57" t="s">
        <v>35</v>
      </c>
      <c r="D25" s="58">
        <f>'Biaya Maba 2025'!K26</f>
        <v>25800000</v>
      </c>
      <c r="E25" s="59">
        <f t="shared" ref="E25:E28" si="10">D25*50%</f>
        <v>12900000</v>
      </c>
      <c r="F25" s="60">
        <f t="shared" ref="F25:F28" si="11">D25*50%</f>
        <v>12900000</v>
      </c>
      <c r="G25" s="59">
        <f t="shared" ref="G25:G28" si="12">D25*50%</f>
        <v>12900000</v>
      </c>
      <c r="H25" s="61">
        <f t="shared" ref="H25:H28" si="13">D25*30%</f>
        <v>7740000</v>
      </c>
      <c r="I25" s="60">
        <f t="shared" ref="I25:I28" si="14">D25*20%</f>
        <v>5160000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7">
        <v>12</v>
      </c>
      <c r="C26" s="62" t="s">
        <v>36</v>
      </c>
      <c r="D26" s="58">
        <f>'Biaya Maba 2025'!K27</f>
        <v>25680000</v>
      </c>
      <c r="E26" s="59">
        <f t="shared" si="10"/>
        <v>12840000</v>
      </c>
      <c r="F26" s="60">
        <f t="shared" si="11"/>
        <v>12840000</v>
      </c>
      <c r="G26" s="59">
        <f t="shared" si="12"/>
        <v>12840000</v>
      </c>
      <c r="H26" s="61">
        <f t="shared" si="13"/>
        <v>7704000</v>
      </c>
      <c r="I26" s="60">
        <f t="shared" si="14"/>
        <v>5136000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7">
        <v>13</v>
      </c>
      <c r="C27" s="62" t="s">
        <v>37</v>
      </c>
      <c r="D27" s="58">
        <f>'Biaya Maba 2025'!K28</f>
        <v>27720000</v>
      </c>
      <c r="E27" s="59">
        <f t="shared" si="10"/>
        <v>13860000</v>
      </c>
      <c r="F27" s="60">
        <f t="shared" si="11"/>
        <v>13860000</v>
      </c>
      <c r="G27" s="59">
        <f t="shared" si="12"/>
        <v>13860000</v>
      </c>
      <c r="H27" s="61">
        <f t="shared" si="13"/>
        <v>8316000</v>
      </c>
      <c r="I27" s="60">
        <f t="shared" si="14"/>
        <v>5544000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23">
        <v>14</v>
      </c>
      <c r="C28" s="63" t="s">
        <v>38</v>
      </c>
      <c r="D28" s="58">
        <f>'Biaya Maba 2025'!K29</f>
        <v>24200000</v>
      </c>
      <c r="E28" s="59">
        <f t="shared" si="10"/>
        <v>12100000</v>
      </c>
      <c r="F28" s="60">
        <f t="shared" si="11"/>
        <v>12100000</v>
      </c>
      <c r="G28" s="59">
        <f t="shared" si="12"/>
        <v>12100000</v>
      </c>
      <c r="H28" s="61">
        <f t="shared" si="13"/>
        <v>7260000</v>
      </c>
      <c r="I28" s="60">
        <f t="shared" si="14"/>
        <v>4840000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 t="s">
        <v>39</v>
      </c>
      <c r="C30" s="34" t="s">
        <v>40</v>
      </c>
      <c r="D30" s="1"/>
      <c r="E30" s="2"/>
      <c r="F30" s="1"/>
      <c r="G30" s="1"/>
      <c r="H30" s="1"/>
      <c r="I30" s="1"/>
      <c r="J30" s="1"/>
      <c r="K30" s="1"/>
      <c r="L30" s="1"/>
      <c r="M30" s="3"/>
      <c r="N30" s="3"/>
      <c r="O30" s="3"/>
      <c r="P30" s="3"/>
      <c r="Q30" s="3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 t="s">
        <v>41</v>
      </c>
      <c r="C31" s="34" t="s">
        <v>42</v>
      </c>
      <c r="D31" s="1"/>
      <c r="E31" s="2"/>
      <c r="F31" s="1"/>
      <c r="G31" s="1"/>
      <c r="H31" s="1"/>
      <c r="I31" s="1"/>
      <c r="J31" s="1"/>
      <c r="K31" s="1"/>
      <c r="L31" s="1"/>
      <c r="M31" s="3"/>
      <c r="N31" s="3"/>
      <c r="O31" s="3"/>
      <c r="P31" s="3"/>
      <c r="Q31" s="3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 t="s">
        <v>43</v>
      </c>
      <c r="C32" s="34" t="s">
        <v>44</v>
      </c>
      <c r="D32" s="1"/>
      <c r="E32" s="2"/>
      <c r="F32" s="1"/>
      <c r="G32" s="1"/>
      <c r="H32" s="1"/>
      <c r="I32" s="1"/>
      <c r="J32" s="1"/>
      <c r="K32" s="1"/>
      <c r="L32" s="1"/>
      <c r="M32" s="3"/>
      <c r="N32" s="3"/>
      <c r="O32" s="3"/>
      <c r="P32" s="3"/>
      <c r="Q32" s="3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 t="s">
        <v>45</v>
      </c>
      <c r="C33" s="34" t="s">
        <v>46</v>
      </c>
      <c r="D33" s="1"/>
      <c r="E33" s="2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3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 t="s">
        <v>47</v>
      </c>
      <c r="C34" s="34" t="s">
        <v>48</v>
      </c>
      <c r="D34" s="1"/>
      <c r="E34" s="2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3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34" t="s">
        <v>49</v>
      </c>
      <c r="D35" s="1"/>
      <c r="E35" s="2"/>
      <c r="F35" s="1"/>
      <c r="G35" s="1"/>
      <c r="H35" s="1"/>
      <c r="I35" s="1"/>
      <c r="J35" s="1"/>
      <c r="K35" s="1"/>
      <c r="L35" s="1"/>
      <c r="M35" s="3"/>
      <c r="N35" s="3"/>
      <c r="O35" s="3"/>
      <c r="P35" s="3"/>
      <c r="Q35" s="3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34"/>
      <c r="D36" s="1"/>
      <c r="E36" s="2"/>
      <c r="F36" s="1"/>
      <c r="G36" s="1"/>
      <c r="H36" s="1"/>
      <c r="I36" s="1"/>
      <c r="J36" s="1"/>
      <c r="K36" s="1"/>
      <c r="L36" s="1"/>
      <c r="M36" s="3"/>
      <c r="N36" s="3"/>
      <c r="O36" s="3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35" t="s">
        <v>50</v>
      </c>
      <c r="C37" s="1"/>
      <c r="D37" s="1"/>
      <c r="E37" s="2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 t="s">
        <v>51</v>
      </c>
      <c r="C38" s="1"/>
      <c r="D38" s="1"/>
      <c r="E38" s="2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E23:F23"/>
    <mergeCell ref="G23:I23"/>
    <mergeCell ref="E15:F15"/>
    <mergeCell ref="G15:I15"/>
    <mergeCell ref="B2:I2"/>
    <mergeCell ref="B5:B6"/>
    <mergeCell ref="C5:C6"/>
    <mergeCell ref="D5:D6"/>
    <mergeCell ref="E5:F5"/>
    <mergeCell ref="G5:I5"/>
    <mergeCell ref="B15:B16"/>
    <mergeCell ref="C15:C16"/>
    <mergeCell ref="D15:D16"/>
    <mergeCell ref="B23:B24"/>
    <mergeCell ref="C23:C24"/>
    <mergeCell ref="D23:D2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0.7109375" customWidth="1"/>
    <col min="2" max="2" width="4.140625" customWidth="1"/>
    <col min="3" max="3" width="27.140625" customWidth="1"/>
    <col min="4" max="4" width="14.28515625" customWidth="1"/>
    <col min="5" max="5" width="12.28515625" customWidth="1"/>
    <col min="6" max="9" width="12.7109375" customWidth="1"/>
    <col min="10" max="10" width="14.5703125" customWidth="1"/>
    <col min="11" max="21" width="12.7109375" customWidth="1"/>
    <col min="22" max="26" width="8" customWidth="1"/>
  </cols>
  <sheetData>
    <row r="1" spans="1:26" ht="21.75" customHeight="1">
      <c r="A1" s="1"/>
      <c r="B1" s="53" t="s">
        <v>64</v>
      </c>
      <c r="C1" s="5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1"/>
      <c r="X1" s="1"/>
      <c r="Y1" s="1"/>
      <c r="Z1" s="1"/>
    </row>
    <row r="2" spans="1:26" ht="23.25" customHeight="1">
      <c r="A2" s="1"/>
      <c r="B2" s="133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54"/>
      <c r="R2" s="54"/>
      <c r="S2" s="69"/>
      <c r="T2" s="69"/>
      <c r="U2" s="69"/>
      <c r="V2" s="1"/>
      <c r="W2" s="1"/>
      <c r="X2" s="1"/>
      <c r="Y2" s="1"/>
      <c r="Z2" s="1"/>
    </row>
    <row r="3" spans="1:26" ht="22.5" customHeight="1">
      <c r="A3" s="1"/>
      <c r="B3" s="4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</row>
    <row r="4" spans="1:26" ht="21" customHeight="1">
      <c r="A4" s="1"/>
      <c r="B4" s="70" t="s">
        <v>54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1"/>
      <c r="W4" s="1"/>
      <c r="X4" s="1"/>
      <c r="Y4" s="1"/>
      <c r="Z4" s="1"/>
    </row>
    <row r="5" spans="1:26" ht="21" customHeight="1">
      <c r="A5" s="1"/>
      <c r="B5" s="71"/>
      <c r="C5" s="5"/>
      <c r="D5" s="138" t="s">
        <v>65</v>
      </c>
      <c r="E5" s="103"/>
      <c r="F5" s="103"/>
      <c r="G5" s="103"/>
      <c r="H5" s="103"/>
      <c r="I5" s="125"/>
      <c r="J5" s="139" t="s">
        <v>66</v>
      </c>
      <c r="K5" s="103"/>
      <c r="L5" s="103"/>
      <c r="M5" s="103"/>
      <c r="N5" s="103"/>
      <c r="O5" s="104"/>
      <c r="P5" s="138" t="s">
        <v>67</v>
      </c>
      <c r="Q5" s="103"/>
      <c r="R5" s="103"/>
      <c r="S5" s="103"/>
      <c r="T5" s="103"/>
      <c r="U5" s="125"/>
      <c r="V5" s="1"/>
      <c r="W5" s="1"/>
      <c r="X5" s="1"/>
      <c r="Y5" s="1"/>
      <c r="Z5" s="1"/>
    </row>
    <row r="6" spans="1:26" ht="33" customHeight="1">
      <c r="A6" s="1"/>
      <c r="B6" s="116" t="s">
        <v>5</v>
      </c>
      <c r="C6" s="140" t="s">
        <v>6</v>
      </c>
      <c r="D6" s="142" t="s">
        <v>68</v>
      </c>
      <c r="E6" s="134" t="s">
        <v>56</v>
      </c>
      <c r="F6" s="126"/>
      <c r="G6" s="134" t="s">
        <v>57</v>
      </c>
      <c r="H6" s="96"/>
      <c r="I6" s="126"/>
      <c r="J6" s="143" t="s">
        <v>69</v>
      </c>
      <c r="K6" s="134" t="s">
        <v>56</v>
      </c>
      <c r="L6" s="126"/>
      <c r="M6" s="134" t="s">
        <v>57</v>
      </c>
      <c r="N6" s="96"/>
      <c r="O6" s="126"/>
      <c r="P6" s="135" t="s">
        <v>70</v>
      </c>
      <c r="Q6" s="134" t="s">
        <v>56</v>
      </c>
      <c r="R6" s="126"/>
      <c r="S6" s="137" t="s">
        <v>57</v>
      </c>
      <c r="T6" s="96"/>
      <c r="U6" s="126"/>
      <c r="V6" s="1"/>
      <c r="W6" s="1"/>
      <c r="X6" s="1"/>
      <c r="Y6" s="1"/>
      <c r="Z6" s="1"/>
    </row>
    <row r="7" spans="1:26" ht="42" customHeight="1">
      <c r="A7" s="1"/>
      <c r="B7" s="117"/>
      <c r="C7" s="141"/>
      <c r="D7" s="136"/>
      <c r="E7" s="72" t="s">
        <v>58</v>
      </c>
      <c r="F7" s="73" t="s">
        <v>59</v>
      </c>
      <c r="G7" s="72" t="s">
        <v>58</v>
      </c>
      <c r="H7" s="29" t="s">
        <v>60</v>
      </c>
      <c r="I7" s="73" t="s">
        <v>61</v>
      </c>
      <c r="J7" s="144"/>
      <c r="K7" s="72" t="s">
        <v>58</v>
      </c>
      <c r="L7" s="73" t="s">
        <v>59</v>
      </c>
      <c r="M7" s="72" t="s">
        <v>58</v>
      </c>
      <c r="N7" s="29" t="s">
        <v>60</v>
      </c>
      <c r="O7" s="73" t="s">
        <v>61</v>
      </c>
      <c r="P7" s="136"/>
      <c r="Q7" s="72" t="s">
        <v>58</v>
      </c>
      <c r="R7" s="73" t="s">
        <v>59</v>
      </c>
      <c r="S7" s="74" t="s">
        <v>58</v>
      </c>
      <c r="T7" s="29" t="s">
        <v>60</v>
      </c>
      <c r="U7" s="73" t="s">
        <v>61</v>
      </c>
      <c r="V7" s="1"/>
      <c r="W7" s="1"/>
      <c r="X7" s="1"/>
      <c r="Y7" s="1"/>
      <c r="Z7" s="1"/>
    </row>
    <row r="8" spans="1:26" ht="18" customHeight="1">
      <c r="A8" s="1"/>
      <c r="B8" s="17">
        <v>1</v>
      </c>
      <c r="C8" s="62" t="s">
        <v>22</v>
      </c>
      <c r="D8" s="75">
        <f>'Biaya Maba 2025'!M10</f>
        <v>18750000</v>
      </c>
      <c r="E8" s="76">
        <f t="shared" ref="E8:E13" si="0">D8*50%</f>
        <v>9375000</v>
      </c>
      <c r="F8" s="22">
        <f t="shared" ref="F8:F13" si="1">D8*50%</f>
        <v>9375000</v>
      </c>
      <c r="G8" s="76">
        <f t="shared" ref="G8:G13" si="2">D8*50%</f>
        <v>9375000</v>
      </c>
      <c r="H8" s="21">
        <f t="shared" ref="H8:H13" si="3">D8*30%</f>
        <v>5625000</v>
      </c>
      <c r="I8" s="22">
        <f t="shared" ref="I8:I13" si="4">D8*20%</f>
        <v>3750000</v>
      </c>
      <c r="J8" s="77">
        <f>'Biaya Maba 2025'!O10</f>
        <v>20000000</v>
      </c>
      <c r="K8" s="76">
        <f t="shared" ref="K8:K13" si="5">J8*50%</f>
        <v>10000000</v>
      </c>
      <c r="L8" s="22">
        <f t="shared" ref="L8:L13" si="6">J8*50%</f>
        <v>10000000</v>
      </c>
      <c r="M8" s="76">
        <f t="shared" ref="M8:M13" si="7">J8*50%</f>
        <v>10000000</v>
      </c>
      <c r="N8" s="21">
        <f t="shared" ref="N8:N13" si="8">J8*30%</f>
        <v>6000000</v>
      </c>
      <c r="O8" s="22">
        <f t="shared" ref="O8:O13" si="9">J8*20%</f>
        <v>4000000</v>
      </c>
      <c r="P8" s="75">
        <f>'Biaya Maba 2025'!Q10</f>
        <v>20625000</v>
      </c>
      <c r="Q8" s="76">
        <f t="shared" ref="Q8:Q12" si="10">P8*50%</f>
        <v>10312500</v>
      </c>
      <c r="R8" s="22">
        <f t="shared" ref="R8:R12" si="11">P8*50%</f>
        <v>10312500</v>
      </c>
      <c r="S8" s="78">
        <f t="shared" ref="S8:S12" si="12">P8*50%</f>
        <v>10312500</v>
      </c>
      <c r="T8" s="21">
        <f t="shared" ref="T8:T12" si="13">P8*30%</f>
        <v>6187500</v>
      </c>
      <c r="U8" s="22">
        <f t="shared" ref="U8:U12" si="14">P8*20%</f>
        <v>4125000</v>
      </c>
      <c r="V8" s="1"/>
      <c r="W8" s="1"/>
      <c r="X8" s="1"/>
      <c r="Y8" s="1"/>
      <c r="Z8" s="1"/>
    </row>
    <row r="9" spans="1:26" ht="18" customHeight="1">
      <c r="A9" s="1"/>
      <c r="B9" s="17">
        <v>2</v>
      </c>
      <c r="C9" s="62" t="s">
        <v>24</v>
      </c>
      <c r="D9" s="75">
        <f>'Biaya Maba 2025'!M11</f>
        <v>22700000</v>
      </c>
      <c r="E9" s="76">
        <f t="shared" si="0"/>
        <v>11350000</v>
      </c>
      <c r="F9" s="22">
        <f t="shared" si="1"/>
        <v>11350000</v>
      </c>
      <c r="G9" s="76">
        <f t="shared" si="2"/>
        <v>11350000</v>
      </c>
      <c r="H9" s="21">
        <f t="shared" si="3"/>
        <v>6810000</v>
      </c>
      <c r="I9" s="22">
        <f t="shared" si="4"/>
        <v>4540000</v>
      </c>
      <c r="J9" s="77">
        <f>'Biaya Maba 2025'!O11</f>
        <v>23950000</v>
      </c>
      <c r="K9" s="76">
        <f t="shared" si="5"/>
        <v>11975000</v>
      </c>
      <c r="L9" s="22">
        <f t="shared" si="6"/>
        <v>11975000</v>
      </c>
      <c r="M9" s="76">
        <f t="shared" si="7"/>
        <v>11975000</v>
      </c>
      <c r="N9" s="21">
        <f t="shared" si="8"/>
        <v>7185000</v>
      </c>
      <c r="O9" s="22">
        <f t="shared" si="9"/>
        <v>4790000</v>
      </c>
      <c r="P9" s="75">
        <f>'Biaya Maba 2025'!Q11</f>
        <v>24575000</v>
      </c>
      <c r="Q9" s="76">
        <f t="shared" si="10"/>
        <v>12287500</v>
      </c>
      <c r="R9" s="22">
        <f t="shared" si="11"/>
        <v>12287500</v>
      </c>
      <c r="S9" s="78">
        <f t="shared" si="12"/>
        <v>12287500</v>
      </c>
      <c r="T9" s="21">
        <f t="shared" si="13"/>
        <v>7372500</v>
      </c>
      <c r="U9" s="22">
        <f t="shared" si="14"/>
        <v>4915000</v>
      </c>
      <c r="V9" s="1"/>
      <c r="W9" s="1"/>
      <c r="X9" s="1"/>
      <c r="Y9" s="1"/>
      <c r="Z9" s="1"/>
    </row>
    <row r="10" spans="1:26" ht="18" customHeight="1">
      <c r="A10" s="1"/>
      <c r="B10" s="17">
        <v>3</v>
      </c>
      <c r="C10" s="62" t="s">
        <v>26</v>
      </c>
      <c r="D10" s="75">
        <f>'Biaya Maba 2025'!M12</f>
        <v>22545000</v>
      </c>
      <c r="E10" s="76">
        <f t="shared" si="0"/>
        <v>11272500</v>
      </c>
      <c r="F10" s="22">
        <f t="shared" si="1"/>
        <v>11272500</v>
      </c>
      <c r="G10" s="76">
        <f t="shared" si="2"/>
        <v>11272500</v>
      </c>
      <c r="H10" s="21">
        <f t="shared" si="3"/>
        <v>6763500</v>
      </c>
      <c r="I10" s="22">
        <f t="shared" si="4"/>
        <v>4509000</v>
      </c>
      <c r="J10" s="77">
        <f>'Biaya Maba 2025'!O12</f>
        <v>23795000</v>
      </c>
      <c r="K10" s="76">
        <f t="shared" si="5"/>
        <v>11897500</v>
      </c>
      <c r="L10" s="22">
        <f t="shared" si="6"/>
        <v>11897500</v>
      </c>
      <c r="M10" s="76">
        <f t="shared" si="7"/>
        <v>11897500</v>
      </c>
      <c r="N10" s="21">
        <f t="shared" si="8"/>
        <v>7138500</v>
      </c>
      <c r="O10" s="22">
        <f t="shared" si="9"/>
        <v>4759000</v>
      </c>
      <c r="P10" s="75">
        <f>'Biaya Maba 2025'!Q12</f>
        <v>24420000</v>
      </c>
      <c r="Q10" s="76">
        <f t="shared" si="10"/>
        <v>12210000</v>
      </c>
      <c r="R10" s="22">
        <f t="shared" si="11"/>
        <v>12210000</v>
      </c>
      <c r="S10" s="78">
        <f t="shared" si="12"/>
        <v>12210000</v>
      </c>
      <c r="T10" s="21">
        <f t="shared" si="13"/>
        <v>7326000</v>
      </c>
      <c r="U10" s="22">
        <f t="shared" si="14"/>
        <v>4884000</v>
      </c>
      <c r="V10" s="1"/>
      <c r="W10" s="1"/>
      <c r="X10" s="1"/>
      <c r="Y10" s="1"/>
      <c r="Z10" s="1"/>
    </row>
    <row r="11" spans="1:26" ht="18" customHeight="1">
      <c r="A11" s="1"/>
      <c r="B11" s="17">
        <v>4</v>
      </c>
      <c r="C11" s="62" t="s">
        <v>27</v>
      </c>
      <c r="D11" s="75">
        <f>'Biaya Maba 2025'!M13</f>
        <v>19340000</v>
      </c>
      <c r="E11" s="76">
        <f t="shared" si="0"/>
        <v>9670000</v>
      </c>
      <c r="F11" s="22">
        <f t="shared" si="1"/>
        <v>9670000</v>
      </c>
      <c r="G11" s="76">
        <f t="shared" si="2"/>
        <v>9670000</v>
      </c>
      <c r="H11" s="21">
        <f t="shared" si="3"/>
        <v>5802000</v>
      </c>
      <c r="I11" s="22">
        <f t="shared" si="4"/>
        <v>3868000</v>
      </c>
      <c r="J11" s="77">
        <f>'Biaya Maba 2025'!O13</f>
        <v>20590000</v>
      </c>
      <c r="K11" s="76">
        <f t="shared" si="5"/>
        <v>10295000</v>
      </c>
      <c r="L11" s="22">
        <f t="shared" si="6"/>
        <v>10295000</v>
      </c>
      <c r="M11" s="76">
        <f t="shared" si="7"/>
        <v>10295000</v>
      </c>
      <c r="N11" s="21">
        <f t="shared" si="8"/>
        <v>6177000</v>
      </c>
      <c r="O11" s="22">
        <f t="shared" si="9"/>
        <v>4118000</v>
      </c>
      <c r="P11" s="75">
        <f>'Biaya Maba 2025'!Q13</f>
        <v>21215000</v>
      </c>
      <c r="Q11" s="76">
        <f t="shared" si="10"/>
        <v>10607500</v>
      </c>
      <c r="R11" s="22">
        <f t="shared" si="11"/>
        <v>10607500</v>
      </c>
      <c r="S11" s="78">
        <f t="shared" si="12"/>
        <v>10607500</v>
      </c>
      <c r="T11" s="21">
        <f t="shared" si="13"/>
        <v>6364500</v>
      </c>
      <c r="U11" s="22">
        <f t="shared" si="14"/>
        <v>4243000</v>
      </c>
      <c r="V11" s="1"/>
      <c r="W11" s="1"/>
      <c r="X11" s="1"/>
      <c r="Y11" s="1"/>
      <c r="Z11" s="1"/>
    </row>
    <row r="12" spans="1:26" ht="18" customHeight="1">
      <c r="A12" s="1"/>
      <c r="B12" s="17">
        <v>5</v>
      </c>
      <c r="C12" s="62" t="s">
        <v>28</v>
      </c>
      <c r="D12" s="75">
        <f>'Biaya Maba 2025'!M14</f>
        <v>24500000</v>
      </c>
      <c r="E12" s="76">
        <f t="shared" si="0"/>
        <v>12250000</v>
      </c>
      <c r="F12" s="22">
        <f t="shared" si="1"/>
        <v>12250000</v>
      </c>
      <c r="G12" s="76">
        <f t="shared" si="2"/>
        <v>12250000</v>
      </c>
      <c r="H12" s="21">
        <f t="shared" si="3"/>
        <v>7350000</v>
      </c>
      <c r="I12" s="22">
        <f t="shared" si="4"/>
        <v>4900000</v>
      </c>
      <c r="J12" s="77">
        <f>'Biaya Maba 2025'!O14</f>
        <v>25750000</v>
      </c>
      <c r="K12" s="76">
        <f t="shared" si="5"/>
        <v>12875000</v>
      </c>
      <c r="L12" s="22">
        <f t="shared" si="6"/>
        <v>12875000</v>
      </c>
      <c r="M12" s="76">
        <f t="shared" si="7"/>
        <v>12875000</v>
      </c>
      <c r="N12" s="21">
        <f t="shared" si="8"/>
        <v>7725000</v>
      </c>
      <c r="O12" s="22">
        <f t="shared" si="9"/>
        <v>5150000</v>
      </c>
      <c r="P12" s="75">
        <f>'Biaya Maba 2025'!Q14</f>
        <v>26375000</v>
      </c>
      <c r="Q12" s="76">
        <f t="shared" si="10"/>
        <v>13187500</v>
      </c>
      <c r="R12" s="22">
        <f t="shared" si="11"/>
        <v>13187500</v>
      </c>
      <c r="S12" s="78">
        <f t="shared" si="12"/>
        <v>13187500</v>
      </c>
      <c r="T12" s="21">
        <f t="shared" si="13"/>
        <v>7912500</v>
      </c>
      <c r="U12" s="22">
        <f t="shared" si="14"/>
        <v>5275000</v>
      </c>
      <c r="V12" s="1"/>
      <c r="W12" s="1"/>
      <c r="X12" s="1"/>
      <c r="Y12" s="1"/>
      <c r="Z12" s="1"/>
    </row>
    <row r="13" spans="1:26">
      <c r="A13" s="1"/>
      <c r="B13" s="23">
        <v>6</v>
      </c>
      <c r="C13" s="63" t="s">
        <v>29</v>
      </c>
      <c r="D13" s="75">
        <f>'Biaya Maba 2025'!M15</f>
        <v>18500000</v>
      </c>
      <c r="E13" s="76">
        <f t="shared" si="0"/>
        <v>9250000</v>
      </c>
      <c r="F13" s="22">
        <f t="shared" si="1"/>
        <v>9250000</v>
      </c>
      <c r="G13" s="76">
        <f t="shared" si="2"/>
        <v>9250000</v>
      </c>
      <c r="H13" s="21">
        <f t="shared" si="3"/>
        <v>5550000</v>
      </c>
      <c r="I13" s="22">
        <f t="shared" si="4"/>
        <v>3700000</v>
      </c>
      <c r="J13" s="77">
        <f>'Biaya Maba 2025'!O15</f>
        <v>19750000</v>
      </c>
      <c r="K13" s="76">
        <f t="shared" si="5"/>
        <v>9875000</v>
      </c>
      <c r="L13" s="22">
        <f t="shared" si="6"/>
        <v>9875000</v>
      </c>
      <c r="M13" s="76">
        <f t="shared" si="7"/>
        <v>9875000</v>
      </c>
      <c r="N13" s="21">
        <f t="shared" si="8"/>
        <v>5925000</v>
      </c>
      <c r="O13" s="22">
        <f t="shared" si="9"/>
        <v>3950000</v>
      </c>
      <c r="P13" s="75">
        <f>'Biaya Maba 2025'!Q15</f>
        <v>20375000</v>
      </c>
      <c r="Q13" s="79">
        <v>10312500</v>
      </c>
      <c r="R13" s="28">
        <v>10312500</v>
      </c>
      <c r="S13" s="80">
        <v>10312500</v>
      </c>
      <c r="T13" s="27">
        <v>6187500</v>
      </c>
      <c r="U13" s="28">
        <v>4125000</v>
      </c>
      <c r="V13" s="1"/>
      <c r="W13" s="1"/>
      <c r="X13" s="1"/>
      <c r="Y13" s="1"/>
      <c r="Z13" s="1"/>
    </row>
    <row r="14" spans="1:26">
      <c r="A14" s="1"/>
      <c r="B14" s="64"/>
      <c r="C14" s="65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1"/>
      <c r="W14" s="1"/>
      <c r="X14" s="1"/>
      <c r="Y14" s="1"/>
      <c r="Z14" s="1"/>
    </row>
    <row r="15" spans="1:26" ht="24.75" customHeight="1">
      <c r="A15" s="1"/>
      <c r="B15" s="82" t="s">
        <v>62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9"/>
      <c r="R15" s="39"/>
      <c r="S15" s="39"/>
      <c r="T15" s="39"/>
      <c r="U15" s="39"/>
      <c r="V15" s="1"/>
      <c r="W15" s="1"/>
      <c r="X15" s="1"/>
      <c r="Y15" s="1"/>
      <c r="Z15" s="1"/>
    </row>
    <row r="16" spans="1:26" ht="21" customHeight="1">
      <c r="A16" s="1"/>
      <c r="B16" s="71"/>
      <c r="C16" s="5"/>
      <c r="D16" s="138" t="s">
        <v>65</v>
      </c>
      <c r="E16" s="103"/>
      <c r="F16" s="103"/>
      <c r="G16" s="103"/>
      <c r="H16" s="103"/>
      <c r="I16" s="125"/>
      <c r="J16" s="139" t="s">
        <v>66</v>
      </c>
      <c r="K16" s="103"/>
      <c r="L16" s="103"/>
      <c r="M16" s="103"/>
      <c r="N16" s="103"/>
      <c r="O16" s="104"/>
      <c r="P16" s="138" t="s">
        <v>67</v>
      </c>
      <c r="Q16" s="103"/>
      <c r="R16" s="103"/>
      <c r="S16" s="103"/>
      <c r="T16" s="103"/>
      <c r="U16" s="125"/>
      <c r="V16" s="1"/>
      <c r="W16" s="1"/>
      <c r="X16" s="1"/>
      <c r="Y16" s="1"/>
      <c r="Z16" s="1"/>
    </row>
    <row r="17" spans="1:26" ht="33" customHeight="1">
      <c r="A17" s="1"/>
      <c r="B17" s="116" t="s">
        <v>5</v>
      </c>
      <c r="C17" s="140" t="s">
        <v>6</v>
      </c>
      <c r="D17" s="142" t="s">
        <v>68</v>
      </c>
      <c r="E17" s="134" t="s">
        <v>56</v>
      </c>
      <c r="F17" s="126"/>
      <c r="G17" s="134" t="s">
        <v>57</v>
      </c>
      <c r="H17" s="96"/>
      <c r="I17" s="126"/>
      <c r="J17" s="143" t="s">
        <v>69</v>
      </c>
      <c r="K17" s="134" t="s">
        <v>56</v>
      </c>
      <c r="L17" s="126"/>
      <c r="M17" s="134" t="s">
        <v>57</v>
      </c>
      <c r="N17" s="96"/>
      <c r="O17" s="126"/>
      <c r="P17" s="135" t="s">
        <v>70</v>
      </c>
      <c r="Q17" s="134" t="s">
        <v>56</v>
      </c>
      <c r="R17" s="126"/>
      <c r="S17" s="137" t="s">
        <v>57</v>
      </c>
      <c r="T17" s="96"/>
      <c r="U17" s="126"/>
      <c r="V17" s="1"/>
      <c r="W17" s="1"/>
      <c r="X17" s="1"/>
      <c r="Y17" s="1"/>
      <c r="Z17" s="1"/>
    </row>
    <row r="18" spans="1:26" ht="42" customHeight="1">
      <c r="A18" s="1"/>
      <c r="B18" s="117"/>
      <c r="C18" s="141"/>
      <c r="D18" s="136"/>
      <c r="E18" s="72" t="s">
        <v>58</v>
      </c>
      <c r="F18" s="73" t="s">
        <v>59</v>
      </c>
      <c r="G18" s="72" t="s">
        <v>58</v>
      </c>
      <c r="H18" s="29" t="s">
        <v>60</v>
      </c>
      <c r="I18" s="73" t="s">
        <v>61</v>
      </c>
      <c r="J18" s="144"/>
      <c r="K18" s="72" t="s">
        <v>58</v>
      </c>
      <c r="L18" s="73" t="s">
        <v>59</v>
      </c>
      <c r="M18" s="72" t="s">
        <v>58</v>
      </c>
      <c r="N18" s="29" t="s">
        <v>60</v>
      </c>
      <c r="O18" s="73" t="s">
        <v>61</v>
      </c>
      <c r="P18" s="136"/>
      <c r="Q18" s="72" t="s">
        <v>58</v>
      </c>
      <c r="R18" s="73" t="s">
        <v>59</v>
      </c>
      <c r="S18" s="74" t="s">
        <v>58</v>
      </c>
      <c r="T18" s="29" t="s">
        <v>60</v>
      </c>
      <c r="U18" s="73" t="s">
        <v>61</v>
      </c>
      <c r="V18" s="1"/>
      <c r="W18" s="1"/>
      <c r="X18" s="1"/>
      <c r="Y18" s="1"/>
      <c r="Z18" s="1"/>
    </row>
    <row r="19" spans="1:26" ht="18" customHeight="1">
      <c r="A19" s="1"/>
      <c r="B19" s="17">
        <v>7</v>
      </c>
      <c r="C19" s="18" t="s">
        <v>30</v>
      </c>
      <c r="D19" s="83">
        <f>'Biaya Maba 2025'!M19</f>
        <v>25470000</v>
      </c>
      <c r="E19" s="76">
        <f t="shared" ref="E19:E22" si="15">D19*50%</f>
        <v>12735000</v>
      </c>
      <c r="F19" s="22">
        <f t="shared" ref="F19:F22" si="16">D19*50%</f>
        <v>12735000</v>
      </c>
      <c r="G19" s="76">
        <f t="shared" ref="G19:G22" si="17">D19*50%</f>
        <v>12735000</v>
      </c>
      <c r="H19" s="21">
        <f t="shared" ref="H19:H22" si="18">D19*30%</f>
        <v>7641000</v>
      </c>
      <c r="I19" s="22">
        <f t="shared" ref="I19:I22" si="19">D19*20%</f>
        <v>5094000</v>
      </c>
      <c r="J19" s="84">
        <f>'Biaya Maba 2025'!O19</f>
        <v>26720000</v>
      </c>
      <c r="K19" s="76">
        <f t="shared" ref="K19:K22" si="20">J19*50%</f>
        <v>13360000</v>
      </c>
      <c r="L19" s="22">
        <f t="shared" ref="L19:L22" si="21">J19*50%</f>
        <v>13360000</v>
      </c>
      <c r="M19" s="76">
        <f t="shared" ref="M19:M22" si="22">J19*50%</f>
        <v>13360000</v>
      </c>
      <c r="N19" s="21">
        <f t="shared" ref="N19:N22" si="23">J19*30%</f>
        <v>8016000</v>
      </c>
      <c r="O19" s="22">
        <f t="shared" ref="O19:O22" si="24">J19*20%</f>
        <v>5344000</v>
      </c>
      <c r="P19" s="75">
        <f>'Biaya Maba 2025'!Q19</f>
        <v>27345000</v>
      </c>
      <c r="Q19" s="76">
        <f t="shared" ref="Q19:Q22" si="25">P19*50%</f>
        <v>13672500</v>
      </c>
      <c r="R19" s="22">
        <f t="shared" ref="R19:R22" si="26">P19*50%</f>
        <v>13672500</v>
      </c>
      <c r="S19" s="78">
        <f t="shared" ref="S19:S22" si="27">P19*50%</f>
        <v>13672500</v>
      </c>
      <c r="T19" s="21">
        <f t="shared" ref="T19:T22" si="28">P19*30%</f>
        <v>8203500</v>
      </c>
      <c r="U19" s="22">
        <f t="shared" ref="U19:U22" si="29">P19*20%</f>
        <v>5469000</v>
      </c>
      <c r="V19" s="1"/>
      <c r="W19" s="1"/>
      <c r="X19" s="1"/>
      <c r="Y19" s="1"/>
      <c r="Z19" s="1"/>
    </row>
    <row r="20" spans="1:26" ht="18" customHeight="1">
      <c r="A20" s="1"/>
      <c r="B20" s="17">
        <v>8</v>
      </c>
      <c r="C20" s="18" t="s">
        <v>32</v>
      </c>
      <c r="D20" s="83">
        <f>'Biaya Maba 2025'!M20</f>
        <v>20340000</v>
      </c>
      <c r="E20" s="76">
        <f t="shared" si="15"/>
        <v>10170000</v>
      </c>
      <c r="F20" s="22">
        <f t="shared" si="16"/>
        <v>10170000</v>
      </c>
      <c r="G20" s="76">
        <f t="shared" si="17"/>
        <v>10170000</v>
      </c>
      <c r="H20" s="21">
        <f t="shared" si="18"/>
        <v>6102000</v>
      </c>
      <c r="I20" s="22">
        <f t="shared" si="19"/>
        <v>4068000</v>
      </c>
      <c r="J20" s="84">
        <f>'Biaya Maba 2025'!O20</f>
        <v>21590000</v>
      </c>
      <c r="K20" s="76">
        <f t="shared" si="20"/>
        <v>10795000</v>
      </c>
      <c r="L20" s="22">
        <f t="shared" si="21"/>
        <v>10795000</v>
      </c>
      <c r="M20" s="76">
        <f t="shared" si="22"/>
        <v>10795000</v>
      </c>
      <c r="N20" s="21">
        <f t="shared" si="23"/>
        <v>6477000</v>
      </c>
      <c r="O20" s="22">
        <f t="shared" si="24"/>
        <v>4318000</v>
      </c>
      <c r="P20" s="75">
        <f>'Biaya Maba 2025'!Q20</f>
        <v>22215000</v>
      </c>
      <c r="Q20" s="76">
        <f t="shared" si="25"/>
        <v>11107500</v>
      </c>
      <c r="R20" s="22">
        <f t="shared" si="26"/>
        <v>11107500</v>
      </c>
      <c r="S20" s="78">
        <f t="shared" si="27"/>
        <v>11107500</v>
      </c>
      <c r="T20" s="21">
        <f t="shared" si="28"/>
        <v>6664500</v>
      </c>
      <c r="U20" s="22">
        <f t="shared" si="29"/>
        <v>4443000</v>
      </c>
      <c r="V20" s="1"/>
      <c r="W20" s="1"/>
      <c r="X20" s="1"/>
      <c r="Y20" s="1"/>
      <c r="Z20" s="1"/>
    </row>
    <row r="21" spans="1:26" ht="18" customHeight="1">
      <c r="A21" s="1"/>
      <c r="B21" s="17">
        <v>9</v>
      </c>
      <c r="C21" s="18" t="s">
        <v>33</v>
      </c>
      <c r="D21" s="83">
        <f>'Biaya Maba 2025'!M21</f>
        <v>19300000</v>
      </c>
      <c r="E21" s="76">
        <f t="shared" si="15"/>
        <v>9650000</v>
      </c>
      <c r="F21" s="22">
        <f t="shared" si="16"/>
        <v>9650000</v>
      </c>
      <c r="G21" s="76">
        <f t="shared" si="17"/>
        <v>9650000</v>
      </c>
      <c r="H21" s="21">
        <f t="shared" si="18"/>
        <v>5790000</v>
      </c>
      <c r="I21" s="22">
        <f t="shared" si="19"/>
        <v>3860000</v>
      </c>
      <c r="J21" s="84">
        <f>'Biaya Maba 2025'!O21</f>
        <v>20550000</v>
      </c>
      <c r="K21" s="76">
        <f t="shared" si="20"/>
        <v>10275000</v>
      </c>
      <c r="L21" s="22">
        <f t="shared" si="21"/>
        <v>10275000</v>
      </c>
      <c r="M21" s="76">
        <f t="shared" si="22"/>
        <v>10275000</v>
      </c>
      <c r="N21" s="21">
        <f t="shared" si="23"/>
        <v>6165000</v>
      </c>
      <c r="O21" s="22">
        <f t="shared" si="24"/>
        <v>4110000</v>
      </c>
      <c r="P21" s="75">
        <f>'Biaya Maba 2025'!Q21</f>
        <v>21175000</v>
      </c>
      <c r="Q21" s="76">
        <f t="shared" si="25"/>
        <v>10587500</v>
      </c>
      <c r="R21" s="22">
        <f t="shared" si="26"/>
        <v>10587500</v>
      </c>
      <c r="S21" s="78">
        <f t="shared" si="27"/>
        <v>10587500</v>
      </c>
      <c r="T21" s="21">
        <f t="shared" si="28"/>
        <v>6352500</v>
      </c>
      <c r="U21" s="22">
        <f t="shared" si="29"/>
        <v>4235000</v>
      </c>
      <c r="V21" s="1"/>
      <c r="W21" s="1"/>
      <c r="X21" s="1"/>
      <c r="Y21" s="1"/>
      <c r="Z21" s="1"/>
    </row>
    <row r="22" spans="1:26" ht="18" customHeight="1">
      <c r="A22" s="85"/>
      <c r="B22" s="23">
        <v>10</v>
      </c>
      <c r="C22" s="24" t="s">
        <v>34</v>
      </c>
      <c r="D22" s="83">
        <f>'Biaya Maba 2025'!M22</f>
        <v>24130000</v>
      </c>
      <c r="E22" s="76">
        <f t="shared" si="15"/>
        <v>12065000</v>
      </c>
      <c r="F22" s="22">
        <f t="shared" si="16"/>
        <v>12065000</v>
      </c>
      <c r="G22" s="76">
        <f t="shared" si="17"/>
        <v>12065000</v>
      </c>
      <c r="H22" s="21">
        <f t="shared" si="18"/>
        <v>7239000</v>
      </c>
      <c r="I22" s="22">
        <f t="shared" si="19"/>
        <v>4826000</v>
      </c>
      <c r="J22" s="84">
        <f>'Biaya Maba 2025'!O22</f>
        <v>25380000</v>
      </c>
      <c r="K22" s="76">
        <f t="shared" si="20"/>
        <v>12690000</v>
      </c>
      <c r="L22" s="22">
        <f t="shared" si="21"/>
        <v>12690000</v>
      </c>
      <c r="M22" s="76">
        <f t="shared" si="22"/>
        <v>12690000</v>
      </c>
      <c r="N22" s="21">
        <f t="shared" si="23"/>
        <v>7614000</v>
      </c>
      <c r="O22" s="22">
        <f t="shared" si="24"/>
        <v>5076000</v>
      </c>
      <c r="P22" s="75">
        <f>'Biaya Maba 2025'!Q22</f>
        <v>26005000</v>
      </c>
      <c r="Q22" s="76">
        <f t="shared" si="25"/>
        <v>13002500</v>
      </c>
      <c r="R22" s="22">
        <f t="shared" si="26"/>
        <v>13002500</v>
      </c>
      <c r="S22" s="78">
        <f t="shared" si="27"/>
        <v>13002500</v>
      </c>
      <c r="T22" s="21">
        <f t="shared" si="28"/>
        <v>7801500</v>
      </c>
      <c r="U22" s="22">
        <f t="shared" si="29"/>
        <v>5201000</v>
      </c>
      <c r="V22" s="1"/>
      <c r="W22" s="1"/>
      <c r="X22" s="1"/>
      <c r="Y22" s="1"/>
      <c r="Z22" s="1"/>
    </row>
    <row r="23" spans="1:26" ht="18" customHeight="1">
      <c r="A23" s="1"/>
      <c r="B23" s="64"/>
      <c r="C23" s="65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1"/>
      <c r="W23" s="1"/>
      <c r="X23" s="1"/>
      <c r="Y23" s="1"/>
      <c r="Z23" s="1"/>
    </row>
    <row r="24" spans="1:26" ht="22.5" customHeight="1">
      <c r="A24" s="1"/>
      <c r="B24" s="86" t="s">
        <v>63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8"/>
      <c r="S24" s="88"/>
      <c r="T24" s="88"/>
      <c r="U24" s="88"/>
      <c r="V24" s="1"/>
      <c r="W24" s="1"/>
      <c r="X24" s="1"/>
      <c r="Y24" s="1"/>
      <c r="Z24" s="1"/>
    </row>
    <row r="25" spans="1:26" ht="21" customHeight="1">
      <c r="A25" s="1"/>
      <c r="B25" s="71"/>
      <c r="C25" s="5"/>
      <c r="D25" s="138" t="s">
        <v>65</v>
      </c>
      <c r="E25" s="103"/>
      <c r="F25" s="103"/>
      <c r="G25" s="103"/>
      <c r="H25" s="103"/>
      <c r="I25" s="125"/>
      <c r="J25" s="139" t="s">
        <v>66</v>
      </c>
      <c r="K25" s="103"/>
      <c r="L25" s="103"/>
      <c r="M25" s="103"/>
      <c r="N25" s="103"/>
      <c r="O25" s="104"/>
      <c r="P25" s="138" t="s">
        <v>67</v>
      </c>
      <c r="Q25" s="103"/>
      <c r="R25" s="103"/>
      <c r="S25" s="103"/>
      <c r="T25" s="103"/>
      <c r="U25" s="125"/>
      <c r="V25" s="1"/>
      <c r="W25" s="1"/>
      <c r="X25" s="1"/>
      <c r="Y25" s="1"/>
      <c r="Z25" s="1"/>
    </row>
    <row r="26" spans="1:26" ht="33" customHeight="1">
      <c r="A26" s="1"/>
      <c r="B26" s="116" t="s">
        <v>5</v>
      </c>
      <c r="C26" s="140" t="s">
        <v>6</v>
      </c>
      <c r="D26" s="142" t="s">
        <v>68</v>
      </c>
      <c r="E26" s="134" t="s">
        <v>56</v>
      </c>
      <c r="F26" s="126"/>
      <c r="G26" s="134" t="s">
        <v>57</v>
      </c>
      <c r="H26" s="96"/>
      <c r="I26" s="126"/>
      <c r="J26" s="143" t="s">
        <v>69</v>
      </c>
      <c r="K26" s="134" t="s">
        <v>56</v>
      </c>
      <c r="L26" s="126"/>
      <c r="M26" s="134" t="s">
        <v>57</v>
      </c>
      <c r="N26" s="96"/>
      <c r="O26" s="126"/>
      <c r="P26" s="135" t="s">
        <v>70</v>
      </c>
      <c r="Q26" s="134" t="s">
        <v>56</v>
      </c>
      <c r="R26" s="126"/>
      <c r="S26" s="137" t="s">
        <v>57</v>
      </c>
      <c r="T26" s="96"/>
      <c r="U26" s="126"/>
      <c r="V26" s="1"/>
      <c r="W26" s="1"/>
      <c r="X26" s="1"/>
      <c r="Y26" s="1"/>
      <c r="Z26" s="1"/>
    </row>
    <row r="27" spans="1:26" ht="42" customHeight="1">
      <c r="A27" s="1"/>
      <c r="B27" s="117"/>
      <c r="C27" s="141"/>
      <c r="D27" s="136"/>
      <c r="E27" s="72" t="s">
        <v>58</v>
      </c>
      <c r="F27" s="73" t="s">
        <v>59</v>
      </c>
      <c r="G27" s="72" t="s">
        <v>58</v>
      </c>
      <c r="H27" s="29" t="s">
        <v>60</v>
      </c>
      <c r="I27" s="73" t="s">
        <v>61</v>
      </c>
      <c r="J27" s="144"/>
      <c r="K27" s="72" t="s">
        <v>58</v>
      </c>
      <c r="L27" s="73" t="s">
        <v>59</v>
      </c>
      <c r="M27" s="72" t="s">
        <v>58</v>
      </c>
      <c r="N27" s="29" t="s">
        <v>60</v>
      </c>
      <c r="O27" s="73" t="s">
        <v>61</v>
      </c>
      <c r="P27" s="136"/>
      <c r="Q27" s="72" t="s">
        <v>58</v>
      </c>
      <c r="R27" s="73" t="s">
        <v>59</v>
      </c>
      <c r="S27" s="74" t="s">
        <v>58</v>
      </c>
      <c r="T27" s="29" t="s">
        <v>60</v>
      </c>
      <c r="U27" s="73" t="s">
        <v>61</v>
      </c>
      <c r="V27" s="1"/>
      <c r="W27" s="1"/>
      <c r="X27" s="1"/>
      <c r="Y27" s="1"/>
      <c r="Z27" s="1"/>
    </row>
    <row r="28" spans="1:26" ht="18" customHeight="1">
      <c r="A28" s="1"/>
      <c r="B28" s="17">
        <v>11</v>
      </c>
      <c r="C28" s="62" t="s">
        <v>35</v>
      </c>
      <c r="D28" s="15">
        <f>'Biaya Maba 2025'!M26</f>
        <v>23300000</v>
      </c>
      <c r="E28" s="76">
        <f t="shared" ref="E28:E31" si="30">D28*50%</f>
        <v>11650000</v>
      </c>
      <c r="F28" s="22">
        <f t="shared" ref="F28:F31" si="31">D28*50%</f>
        <v>11650000</v>
      </c>
      <c r="G28" s="76">
        <f t="shared" ref="G28:G31" si="32">D28*50%</f>
        <v>11650000</v>
      </c>
      <c r="H28" s="21">
        <f t="shared" ref="H28:H31" si="33">D28*30%</f>
        <v>6990000</v>
      </c>
      <c r="I28" s="22">
        <f t="shared" ref="I28:I31" si="34">D28*20%</f>
        <v>4660000</v>
      </c>
      <c r="J28" s="77">
        <f>'Biaya Maba 2025'!O26</f>
        <v>24550000</v>
      </c>
      <c r="K28" s="76">
        <f t="shared" ref="K28:K31" si="35">J28*50%</f>
        <v>12275000</v>
      </c>
      <c r="L28" s="22">
        <f t="shared" ref="L28:L31" si="36">J28*50%</f>
        <v>12275000</v>
      </c>
      <c r="M28" s="76">
        <f t="shared" ref="M28:M31" si="37">J28*50%</f>
        <v>12275000</v>
      </c>
      <c r="N28" s="21">
        <f t="shared" ref="N28:N31" si="38">J28*30%</f>
        <v>7365000</v>
      </c>
      <c r="O28" s="22">
        <f t="shared" ref="O28:O31" si="39">J28*20%</f>
        <v>4910000</v>
      </c>
      <c r="P28" s="77">
        <f>'Biaya Maba 2025'!Q26</f>
        <v>25175000</v>
      </c>
      <c r="Q28" s="76">
        <f t="shared" ref="Q28:Q31" si="40">P28*50%</f>
        <v>12587500</v>
      </c>
      <c r="R28" s="22">
        <f t="shared" ref="R28:R31" si="41">P28*50%</f>
        <v>12587500</v>
      </c>
      <c r="S28" s="78">
        <f t="shared" ref="S28:S31" si="42">P28*50%</f>
        <v>12587500</v>
      </c>
      <c r="T28" s="21">
        <f t="shared" ref="T28:T31" si="43">P28*30%</f>
        <v>7552500</v>
      </c>
      <c r="U28" s="22">
        <f t="shared" ref="U28:U31" si="44">P28*20%</f>
        <v>5035000</v>
      </c>
      <c r="V28" s="1"/>
      <c r="W28" s="1"/>
      <c r="X28" s="1"/>
      <c r="Y28" s="1"/>
      <c r="Z28" s="1"/>
    </row>
    <row r="29" spans="1:26" ht="18" customHeight="1">
      <c r="A29" s="1"/>
      <c r="B29" s="17">
        <v>12</v>
      </c>
      <c r="C29" s="62" t="s">
        <v>36</v>
      </c>
      <c r="D29" s="15">
        <f>'Biaya Maba 2025'!M27</f>
        <v>23180000</v>
      </c>
      <c r="E29" s="76">
        <f t="shared" si="30"/>
        <v>11590000</v>
      </c>
      <c r="F29" s="22">
        <f t="shared" si="31"/>
        <v>11590000</v>
      </c>
      <c r="G29" s="76">
        <f t="shared" si="32"/>
        <v>11590000</v>
      </c>
      <c r="H29" s="21">
        <f t="shared" si="33"/>
        <v>6954000</v>
      </c>
      <c r="I29" s="22">
        <f t="shared" si="34"/>
        <v>4636000</v>
      </c>
      <c r="J29" s="77">
        <f>'Biaya Maba 2025'!O27</f>
        <v>24430000</v>
      </c>
      <c r="K29" s="76">
        <f t="shared" si="35"/>
        <v>12215000</v>
      </c>
      <c r="L29" s="22">
        <f t="shared" si="36"/>
        <v>12215000</v>
      </c>
      <c r="M29" s="76">
        <f t="shared" si="37"/>
        <v>12215000</v>
      </c>
      <c r="N29" s="21">
        <f t="shared" si="38"/>
        <v>7329000</v>
      </c>
      <c r="O29" s="22">
        <f t="shared" si="39"/>
        <v>4886000</v>
      </c>
      <c r="P29" s="77">
        <f>'Biaya Maba 2025'!Q27</f>
        <v>25055000</v>
      </c>
      <c r="Q29" s="76">
        <f t="shared" si="40"/>
        <v>12527500</v>
      </c>
      <c r="R29" s="22">
        <f t="shared" si="41"/>
        <v>12527500</v>
      </c>
      <c r="S29" s="78">
        <f t="shared" si="42"/>
        <v>12527500</v>
      </c>
      <c r="T29" s="21">
        <f t="shared" si="43"/>
        <v>7516500</v>
      </c>
      <c r="U29" s="22">
        <f t="shared" si="44"/>
        <v>5011000</v>
      </c>
      <c r="V29" s="1"/>
      <c r="W29" s="1"/>
      <c r="X29" s="1"/>
      <c r="Y29" s="1"/>
      <c r="Z29" s="1"/>
    </row>
    <row r="30" spans="1:26" ht="18" customHeight="1">
      <c r="A30" s="1"/>
      <c r="B30" s="17">
        <v>13</v>
      </c>
      <c r="C30" s="62" t="s">
        <v>37</v>
      </c>
      <c r="D30" s="15">
        <f>'Biaya Maba 2025'!M28</f>
        <v>25220000</v>
      </c>
      <c r="E30" s="76">
        <f t="shared" si="30"/>
        <v>12610000</v>
      </c>
      <c r="F30" s="22">
        <f t="shared" si="31"/>
        <v>12610000</v>
      </c>
      <c r="G30" s="76">
        <f t="shared" si="32"/>
        <v>12610000</v>
      </c>
      <c r="H30" s="21">
        <f t="shared" si="33"/>
        <v>7566000</v>
      </c>
      <c r="I30" s="22">
        <f t="shared" si="34"/>
        <v>5044000</v>
      </c>
      <c r="J30" s="77">
        <f>'Biaya Maba 2025'!O28</f>
        <v>26470000</v>
      </c>
      <c r="K30" s="76">
        <f t="shared" si="35"/>
        <v>13235000</v>
      </c>
      <c r="L30" s="22">
        <f t="shared" si="36"/>
        <v>13235000</v>
      </c>
      <c r="M30" s="76">
        <f t="shared" si="37"/>
        <v>13235000</v>
      </c>
      <c r="N30" s="21">
        <f t="shared" si="38"/>
        <v>7941000</v>
      </c>
      <c r="O30" s="22">
        <f t="shared" si="39"/>
        <v>5294000</v>
      </c>
      <c r="P30" s="77">
        <f>'Biaya Maba 2025'!Q28</f>
        <v>27095000</v>
      </c>
      <c r="Q30" s="76">
        <f t="shared" si="40"/>
        <v>13547500</v>
      </c>
      <c r="R30" s="22">
        <f t="shared" si="41"/>
        <v>13547500</v>
      </c>
      <c r="S30" s="78">
        <f t="shared" si="42"/>
        <v>13547500</v>
      </c>
      <c r="T30" s="21">
        <f t="shared" si="43"/>
        <v>8128500</v>
      </c>
      <c r="U30" s="22">
        <f t="shared" si="44"/>
        <v>5419000</v>
      </c>
      <c r="V30" s="1"/>
      <c r="W30" s="1"/>
      <c r="X30" s="1"/>
      <c r="Y30" s="1"/>
      <c r="Z30" s="1"/>
    </row>
    <row r="31" spans="1:26" ht="18" customHeight="1">
      <c r="A31" s="1"/>
      <c r="B31" s="23">
        <v>14</v>
      </c>
      <c r="C31" s="63" t="s">
        <v>38</v>
      </c>
      <c r="D31" s="89">
        <f>'Biaya Maba 2025'!M29</f>
        <v>21700000</v>
      </c>
      <c r="E31" s="79">
        <f t="shared" si="30"/>
        <v>10850000</v>
      </c>
      <c r="F31" s="28">
        <f t="shared" si="31"/>
        <v>10850000</v>
      </c>
      <c r="G31" s="79">
        <f t="shared" si="32"/>
        <v>10850000</v>
      </c>
      <c r="H31" s="27">
        <f t="shared" si="33"/>
        <v>6510000</v>
      </c>
      <c r="I31" s="28">
        <f t="shared" si="34"/>
        <v>4340000</v>
      </c>
      <c r="J31" s="90">
        <f>'Biaya Maba 2025'!O29</f>
        <v>22950000</v>
      </c>
      <c r="K31" s="79">
        <f t="shared" si="35"/>
        <v>11475000</v>
      </c>
      <c r="L31" s="28">
        <f t="shared" si="36"/>
        <v>11475000</v>
      </c>
      <c r="M31" s="79">
        <f t="shared" si="37"/>
        <v>11475000</v>
      </c>
      <c r="N31" s="27">
        <f t="shared" si="38"/>
        <v>6885000</v>
      </c>
      <c r="O31" s="28">
        <f t="shared" si="39"/>
        <v>4590000</v>
      </c>
      <c r="P31" s="90">
        <f>'Biaya Maba 2025'!Q29</f>
        <v>23575000</v>
      </c>
      <c r="Q31" s="79">
        <f t="shared" si="40"/>
        <v>11787500</v>
      </c>
      <c r="R31" s="28">
        <f t="shared" si="41"/>
        <v>11787500</v>
      </c>
      <c r="S31" s="80">
        <f t="shared" si="42"/>
        <v>11787500</v>
      </c>
      <c r="T31" s="27">
        <f t="shared" si="43"/>
        <v>7072500</v>
      </c>
      <c r="U31" s="28">
        <f t="shared" si="44"/>
        <v>4715000</v>
      </c>
      <c r="V31" s="1"/>
      <c r="W31" s="1"/>
      <c r="X31" s="1"/>
      <c r="Y31" s="1"/>
      <c r="Z31" s="1"/>
    </row>
    <row r="32" spans="1:26" ht="3.75" customHeight="1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1"/>
      <c r="W32" s="1"/>
      <c r="X32" s="1"/>
      <c r="Y32" s="1"/>
      <c r="Z32" s="1"/>
    </row>
    <row r="33" spans="1:26" ht="15.75" customHeight="1">
      <c r="A33" s="1"/>
      <c r="B33" s="1" t="s">
        <v>39</v>
      </c>
      <c r="C33" s="34" t="s">
        <v>40</v>
      </c>
      <c r="D33" s="1"/>
      <c r="E33" s="2"/>
      <c r="F33" s="1"/>
      <c r="G33" s="1"/>
      <c r="H33" s="1"/>
      <c r="I33" s="1"/>
      <c r="J33" s="1"/>
      <c r="K33" s="1"/>
      <c r="L33" s="1"/>
      <c r="M33" s="3"/>
      <c r="N33" s="3"/>
      <c r="O33" s="3"/>
      <c r="P33" s="3"/>
      <c r="Q33" s="3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 t="s">
        <v>41</v>
      </c>
      <c r="C34" s="34" t="s">
        <v>42</v>
      </c>
      <c r="D34" s="1"/>
      <c r="E34" s="2"/>
      <c r="F34" s="1"/>
      <c r="G34" s="1"/>
      <c r="H34" s="1"/>
      <c r="I34" s="1"/>
      <c r="J34" s="1"/>
      <c r="K34" s="1"/>
      <c r="L34" s="1"/>
      <c r="M34" s="3"/>
      <c r="N34" s="3"/>
      <c r="O34" s="3"/>
      <c r="P34" s="3"/>
      <c r="Q34" s="3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 t="s">
        <v>43</v>
      </c>
      <c r="C35" s="34" t="s">
        <v>44</v>
      </c>
      <c r="D35" s="1"/>
      <c r="E35" s="2"/>
      <c r="F35" s="1"/>
      <c r="G35" s="1"/>
      <c r="H35" s="1"/>
      <c r="I35" s="1"/>
      <c r="J35" s="1"/>
      <c r="K35" s="1"/>
      <c r="L35" s="1"/>
      <c r="M35" s="3"/>
      <c r="N35" s="3"/>
      <c r="O35" s="3"/>
      <c r="P35" s="3"/>
      <c r="Q35" s="3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 t="s">
        <v>45</v>
      </c>
      <c r="C36" s="34" t="s">
        <v>46</v>
      </c>
      <c r="D36" s="1"/>
      <c r="E36" s="2"/>
      <c r="F36" s="1"/>
      <c r="G36" s="1"/>
      <c r="H36" s="1"/>
      <c r="I36" s="1"/>
      <c r="J36" s="1"/>
      <c r="K36" s="1"/>
      <c r="L36" s="1"/>
      <c r="M36" s="3"/>
      <c r="N36" s="3"/>
      <c r="O36" s="3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 t="s">
        <v>47</v>
      </c>
      <c r="C37" s="34" t="s">
        <v>48</v>
      </c>
      <c r="D37" s="1"/>
      <c r="E37" s="2"/>
      <c r="F37" s="1"/>
      <c r="G37" s="1"/>
      <c r="H37" s="1"/>
      <c r="I37" s="1"/>
      <c r="J37" s="1"/>
      <c r="K37" s="1"/>
      <c r="L37" s="1"/>
      <c r="M37" s="3"/>
      <c r="N37" s="3"/>
      <c r="O37" s="3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34" t="s">
        <v>49</v>
      </c>
      <c r="D38" s="1"/>
      <c r="E38" s="2"/>
      <c r="F38" s="1"/>
      <c r="G38" s="1"/>
      <c r="H38" s="1"/>
      <c r="I38" s="1"/>
      <c r="J38" s="1"/>
      <c r="K38" s="1"/>
      <c r="L38" s="1"/>
      <c r="M38" s="3"/>
      <c r="N38" s="3"/>
      <c r="O38" s="3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34"/>
      <c r="D39" s="1"/>
      <c r="E39" s="2"/>
      <c r="F39" s="1"/>
      <c r="G39" s="1"/>
      <c r="H39" s="1"/>
      <c r="I39" s="1"/>
      <c r="J39" s="1"/>
      <c r="K39" s="1"/>
      <c r="L39" s="1"/>
      <c r="M39" s="3"/>
      <c r="N39" s="3"/>
      <c r="O39" s="3"/>
      <c r="P39" s="3"/>
      <c r="Q39" s="3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35" t="s">
        <v>50</v>
      </c>
      <c r="C40" s="1"/>
      <c r="D40" s="1"/>
      <c r="E40" s="2"/>
      <c r="F40" s="1"/>
      <c r="G40" s="1"/>
      <c r="H40" s="1"/>
      <c r="I40" s="1"/>
      <c r="J40" s="1"/>
      <c r="K40" s="1"/>
      <c r="L40" s="1"/>
      <c r="M40" s="3"/>
      <c r="N40" s="3"/>
      <c r="O40" s="3"/>
      <c r="P40" s="3"/>
      <c r="Q40" s="3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 t="s">
        <v>51</v>
      </c>
      <c r="C41" s="1"/>
      <c r="D41" s="1"/>
      <c r="E41" s="2"/>
      <c r="F41" s="1"/>
      <c r="G41" s="1"/>
      <c r="H41" s="1"/>
      <c r="I41" s="1"/>
      <c r="J41" s="1"/>
      <c r="K41" s="1"/>
      <c r="L41" s="1"/>
      <c r="M41" s="3"/>
      <c r="N41" s="3"/>
      <c r="O41" s="3"/>
      <c r="P41" s="3"/>
      <c r="Q41" s="3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1"/>
      <c r="W42" s="1"/>
      <c r="X42" s="1"/>
      <c r="Y42" s="1"/>
      <c r="Z42" s="1"/>
    </row>
    <row r="43" spans="1:26" ht="15.75" customHeight="1">
      <c r="A43" s="1"/>
      <c r="B43" s="1"/>
      <c r="C43" s="3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1"/>
      <c r="W1000" s="1"/>
      <c r="X1000" s="1"/>
      <c r="Y1000" s="1"/>
      <c r="Z1000" s="1"/>
    </row>
  </sheetData>
  <mergeCells count="43">
    <mergeCell ref="K26:L26"/>
    <mergeCell ref="M26:O26"/>
    <mergeCell ref="P26:P27"/>
    <mergeCell ref="Q26:R26"/>
    <mergeCell ref="S26:U26"/>
    <mergeCell ref="J26:J27"/>
    <mergeCell ref="E6:F6"/>
    <mergeCell ref="G6:I6"/>
    <mergeCell ref="D16:I16"/>
    <mergeCell ref="B17:B18"/>
    <mergeCell ref="C17:C18"/>
    <mergeCell ref="D17:D18"/>
    <mergeCell ref="E17:F17"/>
    <mergeCell ref="J6:J7"/>
    <mergeCell ref="J16:O16"/>
    <mergeCell ref="J17:J18"/>
    <mergeCell ref="K17:L17"/>
    <mergeCell ref="M17:O17"/>
    <mergeCell ref="J25:O25"/>
    <mergeCell ref="B26:B27"/>
    <mergeCell ref="C26:C27"/>
    <mergeCell ref="D26:D27"/>
    <mergeCell ref="E26:F26"/>
    <mergeCell ref="G26:I26"/>
    <mergeCell ref="P17:P18"/>
    <mergeCell ref="Q17:R17"/>
    <mergeCell ref="S17:U17"/>
    <mergeCell ref="P25:U25"/>
    <mergeCell ref="B2:P2"/>
    <mergeCell ref="D5:I5"/>
    <mergeCell ref="J5:O5"/>
    <mergeCell ref="P5:U5"/>
    <mergeCell ref="B6:B7"/>
    <mergeCell ref="C6:C7"/>
    <mergeCell ref="D6:D7"/>
    <mergeCell ref="G17:I17"/>
    <mergeCell ref="D25:I25"/>
    <mergeCell ref="K6:L6"/>
    <mergeCell ref="M6:O6"/>
    <mergeCell ref="P6:P7"/>
    <mergeCell ref="Q6:R6"/>
    <mergeCell ref="S6:U6"/>
    <mergeCell ref="P16:U1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EE7A-867C-43AF-B2AC-8B68184757D2}">
  <dimension ref="B1:N49"/>
  <sheetViews>
    <sheetView tabSelected="1" workbookViewId="0">
      <selection activeCell="M11" sqref="M11"/>
    </sheetView>
  </sheetViews>
  <sheetFormatPr defaultRowHeight="15"/>
  <cols>
    <col min="1" max="1" width="1.5703125" customWidth="1"/>
    <col min="2" max="2" width="5.5703125" customWidth="1"/>
    <col min="3" max="3" width="29.42578125" customWidth="1"/>
    <col min="4" max="4" width="16.5703125" customWidth="1"/>
    <col min="5" max="5" width="14.28515625" customWidth="1"/>
    <col min="6" max="6" width="15.28515625" customWidth="1"/>
    <col min="7" max="7" width="16" customWidth="1"/>
    <col min="8" max="8" width="16.7109375" customWidth="1"/>
    <col min="9" max="9" width="15" customWidth="1"/>
    <col min="10" max="10" width="13.140625" customWidth="1"/>
    <col min="257" max="257" width="1.5703125" customWidth="1"/>
    <col min="258" max="258" width="5.5703125" customWidth="1"/>
    <col min="259" max="259" width="29.42578125" customWidth="1"/>
    <col min="260" max="260" width="16.5703125" customWidth="1"/>
    <col min="261" max="261" width="14.28515625" customWidth="1"/>
    <col min="262" max="262" width="15.28515625" customWidth="1"/>
    <col min="263" max="263" width="16" customWidth="1"/>
    <col min="264" max="264" width="16.7109375" customWidth="1"/>
    <col min="265" max="265" width="15" customWidth="1"/>
    <col min="266" max="266" width="13.140625" customWidth="1"/>
    <col min="513" max="513" width="1.5703125" customWidth="1"/>
    <col min="514" max="514" width="5.5703125" customWidth="1"/>
    <col min="515" max="515" width="29.42578125" customWidth="1"/>
    <col min="516" max="516" width="16.5703125" customWidth="1"/>
    <col min="517" max="517" width="14.28515625" customWidth="1"/>
    <col min="518" max="518" width="15.28515625" customWidth="1"/>
    <col min="519" max="519" width="16" customWidth="1"/>
    <col min="520" max="520" width="16.7109375" customWidth="1"/>
    <col min="521" max="521" width="15" customWidth="1"/>
    <col min="522" max="522" width="13.140625" customWidth="1"/>
    <col min="769" max="769" width="1.5703125" customWidth="1"/>
    <col min="770" max="770" width="5.5703125" customWidth="1"/>
    <col min="771" max="771" width="29.42578125" customWidth="1"/>
    <col min="772" max="772" width="16.5703125" customWidth="1"/>
    <col min="773" max="773" width="14.28515625" customWidth="1"/>
    <col min="774" max="774" width="15.28515625" customWidth="1"/>
    <col min="775" max="775" width="16" customWidth="1"/>
    <col min="776" max="776" width="16.7109375" customWidth="1"/>
    <col min="777" max="777" width="15" customWidth="1"/>
    <col min="778" max="778" width="13.140625" customWidth="1"/>
    <col min="1025" max="1025" width="1.5703125" customWidth="1"/>
    <col min="1026" max="1026" width="5.5703125" customWidth="1"/>
    <col min="1027" max="1027" width="29.42578125" customWidth="1"/>
    <col min="1028" max="1028" width="16.5703125" customWidth="1"/>
    <col min="1029" max="1029" width="14.28515625" customWidth="1"/>
    <col min="1030" max="1030" width="15.28515625" customWidth="1"/>
    <col min="1031" max="1031" width="16" customWidth="1"/>
    <col min="1032" max="1032" width="16.7109375" customWidth="1"/>
    <col min="1033" max="1033" width="15" customWidth="1"/>
    <col min="1034" max="1034" width="13.140625" customWidth="1"/>
    <col min="1281" max="1281" width="1.5703125" customWidth="1"/>
    <col min="1282" max="1282" width="5.5703125" customWidth="1"/>
    <col min="1283" max="1283" width="29.42578125" customWidth="1"/>
    <col min="1284" max="1284" width="16.5703125" customWidth="1"/>
    <col min="1285" max="1285" width="14.28515625" customWidth="1"/>
    <col min="1286" max="1286" width="15.28515625" customWidth="1"/>
    <col min="1287" max="1287" width="16" customWidth="1"/>
    <col min="1288" max="1288" width="16.7109375" customWidth="1"/>
    <col min="1289" max="1289" width="15" customWidth="1"/>
    <col min="1290" max="1290" width="13.140625" customWidth="1"/>
    <col min="1537" max="1537" width="1.5703125" customWidth="1"/>
    <col min="1538" max="1538" width="5.5703125" customWidth="1"/>
    <col min="1539" max="1539" width="29.42578125" customWidth="1"/>
    <col min="1540" max="1540" width="16.5703125" customWidth="1"/>
    <col min="1541" max="1541" width="14.28515625" customWidth="1"/>
    <col min="1542" max="1542" width="15.28515625" customWidth="1"/>
    <col min="1543" max="1543" width="16" customWidth="1"/>
    <col min="1544" max="1544" width="16.7109375" customWidth="1"/>
    <col min="1545" max="1545" width="15" customWidth="1"/>
    <col min="1546" max="1546" width="13.140625" customWidth="1"/>
    <col min="1793" max="1793" width="1.5703125" customWidth="1"/>
    <col min="1794" max="1794" width="5.5703125" customWidth="1"/>
    <col min="1795" max="1795" width="29.42578125" customWidth="1"/>
    <col min="1796" max="1796" width="16.5703125" customWidth="1"/>
    <col min="1797" max="1797" width="14.28515625" customWidth="1"/>
    <col min="1798" max="1798" width="15.28515625" customWidth="1"/>
    <col min="1799" max="1799" width="16" customWidth="1"/>
    <col min="1800" max="1800" width="16.7109375" customWidth="1"/>
    <col min="1801" max="1801" width="15" customWidth="1"/>
    <col min="1802" max="1802" width="13.140625" customWidth="1"/>
    <col min="2049" max="2049" width="1.5703125" customWidth="1"/>
    <col min="2050" max="2050" width="5.5703125" customWidth="1"/>
    <col min="2051" max="2051" width="29.42578125" customWidth="1"/>
    <col min="2052" max="2052" width="16.5703125" customWidth="1"/>
    <col min="2053" max="2053" width="14.28515625" customWidth="1"/>
    <col min="2054" max="2054" width="15.28515625" customWidth="1"/>
    <col min="2055" max="2055" width="16" customWidth="1"/>
    <col min="2056" max="2056" width="16.7109375" customWidth="1"/>
    <col min="2057" max="2057" width="15" customWidth="1"/>
    <col min="2058" max="2058" width="13.140625" customWidth="1"/>
    <col min="2305" max="2305" width="1.5703125" customWidth="1"/>
    <col min="2306" max="2306" width="5.5703125" customWidth="1"/>
    <col min="2307" max="2307" width="29.42578125" customWidth="1"/>
    <col min="2308" max="2308" width="16.5703125" customWidth="1"/>
    <col min="2309" max="2309" width="14.28515625" customWidth="1"/>
    <col min="2310" max="2310" width="15.28515625" customWidth="1"/>
    <col min="2311" max="2311" width="16" customWidth="1"/>
    <col min="2312" max="2312" width="16.7109375" customWidth="1"/>
    <col min="2313" max="2313" width="15" customWidth="1"/>
    <col min="2314" max="2314" width="13.140625" customWidth="1"/>
    <col min="2561" max="2561" width="1.5703125" customWidth="1"/>
    <col min="2562" max="2562" width="5.5703125" customWidth="1"/>
    <col min="2563" max="2563" width="29.42578125" customWidth="1"/>
    <col min="2564" max="2564" width="16.5703125" customWidth="1"/>
    <col min="2565" max="2565" width="14.28515625" customWidth="1"/>
    <col min="2566" max="2566" width="15.28515625" customWidth="1"/>
    <col min="2567" max="2567" width="16" customWidth="1"/>
    <col min="2568" max="2568" width="16.7109375" customWidth="1"/>
    <col min="2569" max="2569" width="15" customWidth="1"/>
    <col min="2570" max="2570" width="13.140625" customWidth="1"/>
    <col min="2817" max="2817" width="1.5703125" customWidth="1"/>
    <col min="2818" max="2818" width="5.5703125" customWidth="1"/>
    <col min="2819" max="2819" width="29.42578125" customWidth="1"/>
    <col min="2820" max="2820" width="16.5703125" customWidth="1"/>
    <col min="2821" max="2821" width="14.28515625" customWidth="1"/>
    <col min="2822" max="2822" width="15.28515625" customWidth="1"/>
    <col min="2823" max="2823" width="16" customWidth="1"/>
    <col min="2824" max="2824" width="16.7109375" customWidth="1"/>
    <col min="2825" max="2825" width="15" customWidth="1"/>
    <col min="2826" max="2826" width="13.140625" customWidth="1"/>
    <col min="3073" max="3073" width="1.5703125" customWidth="1"/>
    <col min="3074" max="3074" width="5.5703125" customWidth="1"/>
    <col min="3075" max="3075" width="29.42578125" customWidth="1"/>
    <col min="3076" max="3076" width="16.5703125" customWidth="1"/>
    <col min="3077" max="3077" width="14.28515625" customWidth="1"/>
    <col min="3078" max="3078" width="15.28515625" customWidth="1"/>
    <col min="3079" max="3079" width="16" customWidth="1"/>
    <col min="3080" max="3080" width="16.7109375" customWidth="1"/>
    <col min="3081" max="3081" width="15" customWidth="1"/>
    <col min="3082" max="3082" width="13.140625" customWidth="1"/>
    <col min="3329" max="3329" width="1.5703125" customWidth="1"/>
    <col min="3330" max="3330" width="5.5703125" customWidth="1"/>
    <col min="3331" max="3331" width="29.42578125" customWidth="1"/>
    <col min="3332" max="3332" width="16.5703125" customWidth="1"/>
    <col min="3333" max="3333" width="14.28515625" customWidth="1"/>
    <col min="3334" max="3334" width="15.28515625" customWidth="1"/>
    <col min="3335" max="3335" width="16" customWidth="1"/>
    <col min="3336" max="3336" width="16.7109375" customWidth="1"/>
    <col min="3337" max="3337" width="15" customWidth="1"/>
    <col min="3338" max="3338" width="13.140625" customWidth="1"/>
    <col min="3585" max="3585" width="1.5703125" customWidth="1"/>
    <col min="3586" max="3586" width="5.5703125" customWidth="1"/>
    <col min="3587" max="3587" width="29.42578125" customWidth="1"/>
    <col min="3588" max="3588" width="16.5703125" customWidth="1"/>
    <col min="3589" max="3589" width="14.28515625" customWidth="1"/>
    <col min="3590" max="3590" width="15.28515625" customWidth="1"/>
    <col min="3591" max="3591" width="16" customWidth="1"/>
    <col min="3592" max="3592" width="16.7109375" customWidth="1"/>
    <col min="3593" max="3593" width="15" customWidth="1"/>
    <col min="3594" max="3594" width="13.140625" customWidth="1"/>
    <col min="3841" max="3841" width="1.5703125" customWidth="1"/>
    <col min="3842" max="3842" width="5.5703125" customWidth="1"/>
    <col min="3843" max="3843" width="29.42578125" customWidth="1"/>
    <col min="3844" max="3844" width="16.5703125" customWidth="1"/>
    <col min="3845" max="3845" width="14.28515625" customWidth="1"/>
    <col min="3846" max="3846" width="15.28515625" customWidth="1"/>
    <col min="3847" max="3847" width="16" customWidth="1"/>
    <col min="3848" max="3848" width="16.7109375" customWidth="1"/>
    <col min="3849" max="3849" width="15" customWidth="1"/>
    <col min="3850" max="3850" width="13.140625" customWidth="1"/>
    <col min="4097" max="4097" width="1.5703125" customWidth="1"/>
    <col min="4098" max="4098" width="5.5703125" customWidth="1"/>
    <col min="4099" max="4099" width="29.42578125" customWidth="1"/>
    <col min="4100" max="4100" width="16.5703125" customWidth="1"/>
    <col min="4101" max="4101" width="14.28515625" customWidth="1"/>
    <col min="4102" max="4102" width="15.28515625" customWidth="1"/>
    <col min="4103" max="4103" width="16" customWidth="1"/>
    <col min="4104" max="4104" width="16.7109375" customWidth="1"/>
    <col min="4105" max="4105" width="15" customWidth="1"/>
    <col min="4106" max="4106" width="13.140625" customWidth="1"/>
    <col min="4353" max="4353" width="1.5703125" customWidth="1"/>
    <col min="4354" max="4354" width="5.5703125" customWidth="1"/>
    <col min="4355" max="4355" width="29.42578125" customWidth="1"/>
    <col min="4356" max="4356" width="16.5703125" customWidth="1"/>
    <col min="4357" max="4357" width="14.28515625" customWidth="1"/>
    <col min="4358" max="4358" width="15.28515625" customWidth="1"/>
    <col min="4359" max="4359" width="16" customWidth="1"/>
    <col min="4360" max="4360" width="16.7109375" customWidth="1"/>
    <col min="4361" max="4361" width="15" customWidth="1"/>
    <col min="4362" max="4362" width="13.140625" customWidth="1"/>
    <col min="4609" max="4609" width="1.5703125" customWidth="1"/>
    <col min="4610" max="4610" width="5.5703125" customWidth="1"/>
    <col min="4611" max="4611" width="29.42578125" customWidth="1"/>
    <col min="4612" max="4612" width="16.5703125" customWidth="1"/>
    <col min="4613" max="4613" width="14.28515625" customWidth="1"/>
    <col min="4614" max="4614" width="15.28515625" customWidth="1"/>
    <col min="4615" max="4615" width="16" customWidth="1"/>
    <col min="4616" max="4616" width="16.7109375" customWidth="1"/>
    <col min="4617" max="4617" width="15" customWidth="1"/>
    <col min="4618" max="4618" width="13.140625" customWidth="1"/>
    <col min="4865" max="4865" width="1.5703125" customWidth="1"/>
    <col min="4866" max="4866" width="5.5703125" customWidth="1"/>
    <col min="4867" max="4867" width="29.42578125" customWidth="1"/>
    <col min="4868" max="4868" width="16.5703125" customWidth="1"/>
    <col min="4869" max="4869" width="14.28515625" customWidth="1"/>
    <col min="4870" max="4870" width="15.28515625" customWidth="1"/>
    <col min="4871" max="4871" width="16" customWidth="1"/>
    <col min="4872" max="4872" width="16.7109375" customWidth="1"/>
    <col min="4873" max="4873" width="15" customWidth="1"/>
    <col min="4874" max="4874" width="13.140625" customWidth="1"/>
    <col min="5121" max="5121" width="1.5703125" customWidth="1"/>
    <col min="5122" max="5122" width="5.5703125" customWidth="1"/>
    <col min="5123" max="5123" width="29.42578125" customWidth="1"/>
    <col min="5124" max="5124" width="16.5703125" customWidth="1"/>
    <col min="5125" max="5125" width="14.28515625" customWidth="1"/>
    <col min="5126" max="5126" width="15.28515625" customWidth="1"/>
    <col min="5127" max="5127" width="16" customWidth="1"/>
    <col min="5128" max="5128" width="16.7109375" customWidth="1"/>
    <col min="5129" max="5129" width="15" customWidth="1"/>
    <col min="5130" max="5130" width="13.140625" customWidth="1"/>
    <col min="5377" max="5377" width="1.5703125" customWidth="1"/>
    <col min="5378" max="5378" width="5.5703125" customWidth="1"/>
    <col min="5379" max="5379" width="29.42578125" customWidth="1"/>
    <col min="5380" max="5380" width="16.5703125" customWidth="1"/>
    <col min="5381" max="5381" width="14.28515625" customWidth="1"/>
    <col min="5382" max="5382" width="15.28515625" customWidth="1"/>
    <col min="5383" max="5383" width="16" customWidth="1"/>
    <col min="5384" max="5384" width="16.7109375" customWidth="1"/>
    <col min="5385" max="5385" width="15" customWidth="1"/>
    <col min="5386" max="5386" width="13.140625" customWidth="1"/>
    <col min="5633" max="5633" width="1.5703125" customWidth="1"/>
    <col min="5634" max="5634" width="5.5703125" customWidth="1"/>
    <col min="5635" max="5635" width="29.42578125" customWidth="1"/>
    <col min="5636" max="5636" width="16.5703125" customWidth="1"/>
    <col min="5637" max="5637" width="14.28515625" customWidth="1"/>
    <col min="5638" max="5638" width="15.28515625" customWidth="1"/>
    <col min="5639" max="5639" width="16" customWidth="1"/>
    <col min="5640" max="5640" width="16.7109375" customWidth="1"/>
    <col min="5641" max="5641" width="15" customWidth="1"/>
    <col min="5642" max="5642" width="13.140625" customWidth="1"/>
    <col min="5889" max="5889" width="1.5703125" customWidth="1"/>
    <col min="5890" max="5890" width="5.5703125" customWidth="1"/>
    <col min="5891" max="5891" width="29.42578125" customWidth="1"/>
    <col min="5892" max="5892" width="16.5703125" customWidth="1"/>
    <col min="5893" max="5893" width="14.28515625" customWidth="1"/>
    <col min="5894" max="5894" width="15.28515625" customWidth="1"/>
    <col min="5895" max="5895" width="16" customWidth="1"/>
    <col min="5896" max="5896" width="16.7109375" customWidth="1"/>
    <col min="5897" max="5897" width="15" customWidth="1"/>
    <col min="5898" max="5898" width="13.140625" customWidth="1"/>
    <col min="6145" max="6145" width="1.5703125" customWidth="1"/>
    <col min="6146" max="6146" width="5.5703125" customWidth="1"/>
    <col min="6147" max="6147" width="29.42578125" customWidth="1"/>
    <col min="6148" max="6148" width="16.5703125" customWidth="1"/>
    <col min="6149" max="6149" width="14.28515625" customWidth="1"/>
    <col min="6150" max="6150" width="15.28515625" customWidth="1"/>
    <col min="6151" max="6151" width="16" customWidth="1"/>
    <col min="6152" max="6152" width="16.7109375" customWidth="1"/>
    <col min="6153" max="6153" width="15" customWidth="1"/>
    <col min="6154" max="6154" width="13.140625" customWidth="1"/>
    <col min="6401" max="6401" width="1.5703125" customWidth="1"/>
    <col min="6402" max="6402" width="5.5703125" customWidth="1"/>
    <col min="6403" max="6403" width="29.42578125" customWidth="1"/>
    <col min="6404" max="6404" width="16.5703125" customWidth="1"/>
    <col min="6405" max="6405" width="14.28515625" customWidth="1"/>
    <col min="6406" max="6406" width="15.28515625" customWidth="1"/>
    <col min="6407" max="6407" width="16" customWidth="1"/>
    <col min="6408" max="6408" width="16.7109375" customWidth="1"/>
    <col min="6409" max="6409" width="15" customWidth="1"/>
    <col min="6410" max="6410" width="13.140625" customWidth="1"/>
    <col min="6657" max="6657" width="1.5703125" customWidth="1"/>
    <col min="6658" max="6658" width="5.5703125" customWidth="1"/>
    <col min="6659" max="6659" width="29.42578125" customWidth="1"/>
    <col min="6660" max="6660" width="16.5703125" customWidth="1"/>
    <col min="6661" max="6661" width="14.28515625" customWidth="1"/>
    <col min="6662" max="6662" width="15.28515625" customWidth="1"/>
    <col min="6663" max="6663" width="16" customWidth="1"/>
    <col min="6664" max="6664" width="16.7109375" customWidth="1"/>
    <col min="6665" max="6665" width="15" customWidth="1"/>
    <col min="6666" max="6666" width="13.140625" customWidth="1"/>
    <col min="6913" max="6913" width="1.5703125" customWidth="1"/>
    <col min="6914" max="6914" width="5.5703125" customWidth="1"/>
    <col min="6915" max="6915" width="29.42578125" customWidth="1"/>
    <col min="6916" max="6916" width="16.5703125" customWidth="1"/>
    <col min="6917" max="6917" width="14.28515625" customWidth="1"/>
    <col min="6918" max="6918" width="15.28515625" customWidth="1"/>
    <col min="6919" max="6919" width="16" customWidth="1"/>
    <col min="6920" max="6920" width="16.7109375" customWidth="1"/>
    <col min="6921" max="6921" width="15" customWidth="1"/>
    <col min="6922" max="6922" width="13.140625" customWidth="1"/>
    <col min="7169" max="7169" width="1.5703125" customWidth="1"/>
    <col min="7170" max="7170" width="5.5703125" customWidth="1"/>
    <col min="7171" max="7171" width="29.42578125" customWidth="1"/>
    <col min="7172" max="7172" width="16.5703125" customWidth="1"/>
    <col min="7173" max="7173" width="14.28515625" customWidth="1"/>
    <col min="7174" max="7174" width="15.28515625" customWidth="1"/>
    <col min="7175" max="7175" width="16" customWidth="1"/>
    <col min="7176" max="7176" width="16.7109375" customWidth="1"/>
    <col min="7177" max="7177" width="15" customWidth="1"/>
    <col min="7178" max="7178" width="13.140625" customWidth="1"/>
    <col min="7425" max="7425" width="1.5703125" customWidth="1"/>
    <col min="7426" max="7426" width="5.5703125" customWidth="1"/>
    <col min="7427" max="7427" width="29.42578125" customWidth="1"/>
    <col min="7428" max="7428" width="16.5703125" customWidth="1"/>
    <col min="7429" max="7429" width="14.28515625" customWidth="1"/>
    <col min="7430" max="7430" width="15.28515625" customWidth="1"/>
    <col min="7431" max="7431" width="16" customWidth="1"/>
    <col min="7432" max="7432" width="16.7109375" customWidth="1"/>
    <col min="7433" max="7433" width="15" customWidth="1"/>
    <col min="7434" max="7434" width="13.140625" customWidth="1"/>
    <col min="7681" max="7681" width="1.5703125" customWidth="1"/>
    <col min="7682" max="7682" width="5.5703125" customWidth="1"/>
    <col min="7683" max="7683" width="29.42578125" customWidth="1"/>
    <col min="7684" max="7684" width="16.5703125" customWidth="1"/>
    <col min="7685" max="7685" width="14.28515625" customWidth="1"/>
    <col min="7686" max="7686" width="15.28515625" customWidth="1"/>
    <col min="7687" max="7687" width="16" customWidth="1"/>
    <col min="7688" max="7688" width="16.7109375" customWidth="1"/>
    <col min="7689" max="7689" width="15" customWidth="1"/>
    <col min="7690" max="7690" width="13.140625" customWidth="1"/>
    <col min="7937" max="7937" width="1.5703125" customWidth="1"/>
    <col min="7938" max="7938" width="5.5703125" customWidth="1"/>
    <col min="7939" max="7939" width="29.42578125" customWidth="1"/>
    <col min="7940" max="7940" width="16.5703125" customWidth="1"/>
    <col min="7941" max="7941" width="14.28515625" customWidth="1"/>
    <col min="7942" max="7942" width="15.28515625" customWidth="1"/>
    <col min="7943" max="7943" width="16" customWidth="1"/>
    <col min="7944" max="7944" width="16.7109375" customWidth="1"/>
    <col min="7945" max="7945" width="15" customWidth="1"/>
    <col min="7946" max="7946" width="13.140625" customWidth="1"/>
    <col min="8193" max="8193" width="1.5703125" customWidth="1"/>
    <col min="8194" max="8194" width="5.5703125" customWidth="1"/>
    <col min="8195" max="8195" width="29.42578125" customWidth="1"/>
    <col min="8196" max="8196" width="16.5703125" customWidth="1"/>
    <col min="8197" max="8197" width="14.28515625" customWidth="1"/>
    <col min="8198" max="8198" width="15.28515625" customWidth="1"/>
    <col min="8199" max="8199" width="16" customWidth="1"/>
    <col min="8200" max="8200" width="16.7109375" customWidth="1"/>
    <col min="8201" max="8201" width="15" customWidth="1"/>
    <col min="8202" max="8202" width="13.140625" customWidth="1"/>
    <col min="8449" max="8449" width="1.5703125" customWidth="1"/>
    <col min="8450" max="8450" width="5.5703125" customWidth="1"/>
    <col min="8451" max="8451" width="29.42578125" customWidth="1"/>
    <col min="8452" max="8452" width="16.5703125" customWidth="1"/>
    <col min="8453" max="8453" width="14.28515625" customWidth="1"/>
    <col min="8454" max="8454" width="15.28515625" customWidth="1"/>
    <col min="8455" max="8455" width="16" customWidth="1"/>
    <col min="8456" max="8456" width="16.7109375" customWidth="1"/>
    <col min="8457" max="8457" width="15" customWidth="1"/>
    <col min="8458" max="8458" width="13.140625" customWidth="1"/>
    <col min="8705" max="8705" width="1.5703125" customWidth="1"/>
    <col min="8706" max="8706" width="5.5703125" customWidth="1"/>
    <col min="8707" max="8707" width="29.42578125" customWidth="1"/>
    <col min="8708" max="8708" width="16.5703125" customWidth="1"/>
    <col min="8709" max="8709" width="14.28515625" customWidth="1"/>
    <col min="8710" max="8710" width="15.28515625" customWidth="1"/>
    <col min="8711" max="8711" width="16" customWidth="1"/>
    <col min="8712" max="8712" width="16.7109375" customWidth="1"/>
    <col min="8713" max="8713" width="15" customWidth="1"/>
    <col min="8714" max="8714" width="13.140625" customWidth="1"/>
    <col min="8961" max="8961" width="1.5703125" customWidth="1"/>
    <col min="8962" max="8962" width="5.5703125" customWidth="1"/>
    <col min="8963" max="8963" width="29.42578125" customWidth="1"/>
    <col min="8964" max="8964" width="16.5703125" customWidth="1"/>
    <col min="8965" max="8965" width="14.28515625" customWidth="1"/>
    <col min="8966" max="8966" width="15.28515625" customWidth="1"/>
    <col min="8967" max="8967" width="16" customWidth="1"/>
    <col min="8968" max="8968" width="16.7109375" customWidth="1"/>
    <col min="8969" max="8969" width="15" customWidth="1"/>
    <col min="8970" max="8970" width="13.140625" customWidth="1"/>
    <col min="9217" max="9217" width="1.5703125" customWidth="1"/>
    <col min="9218" max="9218" width="5.5703125" customWidth="1"/>
    <col min="9219" max="9219" width="29.42578125" customWidth="1"/>
    <col min="9220" max="9220" width="16.5703125" customWidth="1"/>
    <col min="9221" max="9221" width="14.28515625" customWidth="1"/>
    <col min="9222" max="9222" width="15.28515625" customWidth="1"/>
    <col min="9223" max="9223" width="16" customWidth="1"/>
    <col min="9224" max="9224" width="16.7109375" customWidth="1"/>
    <col min="9225" max="9225" width="15" customWidth="1"/>
    <col min="9226" max="9226" width="13.140625" customWidth="1"/>
    <col min="9473" max="9473" width="1.5703125" customWidth="1"/>
    <col min="9474" max="9474" width="5.5703125" customWidth="1"/>
    <col min="9475" max="9475" width="29.42578125" customWidth="1"/>
    <col min="9476" max="9476" width="16.5703125" customWidth="1"/>
    <col min="9477" max="9477" width="14.28515625" customWidth="1"/>
    <col min="9478" max="9478" width="15.28515625" customWidth="1"/>
    <col min="9479" max="9479" width="16" customWidth="1"/>
    <col min="9480" max="9480" width="16.7109375" customWidth="1"/>
    <col min="9481" max="9481" width="15" customWidth="1"/>
    <col min="9482" max="9482" width="13.140625" customWidth="1"/>
    <col min="9729" max="9729" width="1.5703125" customWidth="1"/>
    <col min="9730" max="9730" width="5.5703125" customWidth="1"/>
    <col min="9731" max="9731" width="29.42578125" customWidth="1"/>
    <col min="9732" max="9732" width="16.5703125" customWidth="1"/>
    <col min="9733" max="9733" width="14.28515625" customWidth="1"/>
    <col min="9734" max="9734" width="15.28515625" customWidth="1"/>
    <col min="9735" max="9735" width="16" customWidth="1"/>
    <col min="9736" max="9736" width="16.7109375" customWidth="1"/>
    <col min="9737" max="9737" width="15" customWidth="1"/>
    <col min="9738" max="9738" width="13.140625" customWidth="1"/>
    <col min="9985" max="9985" width="1.5703125" customWidth="1"/>
    <col min="9986" max="9986" width="5.5703125" customWidth="1"/>
    <col min="9987" max="9987" width="29.42578125" customWidth="1"/>
    <col min="9988" max="9988" width="16.5703125" customWidth="1"/>
    <col min="9989" max="9989" width="14.28515625" customWidth="1"/>
    <col min="9990" max="9990" width="15.28515625" customWidth="1"/>
    <col min="9991" max="9991" width="16" customWidth="1"/>
    <col min="9992" max="9992" width="16.7109375" customWidth="1"/>
    <col min="9993" max="9993" width="15" customWidth="1"/>
    <col min="9994" max="9994" width="13.140625" customWidth="1"/>
    <col min="10241" max="10241" width="1.5703125" customWidth="1"/>
    <col min="10242" max="10242" width="5.5703125" customWidth="1"/>
    <col min="10243" max="10243" width="29.42578125" customWidth="1"/>
    <col min="10244" max="10244" width="16.5703125" customWidth="1"/>
    <col min="10245" max="10245" width="14.28515625" customWidth="1"/>
    <col min="10246" max="10246" width="15.28515625" customWidth="1"/>
    <col min="10247" max="10247" width="16" customWidth="1"/>
    <col min="10248" max="10248" width="16.7109375" customWidth="1"/>
    <col min="10249" max="10249" width="15" customWidth="1"/>
    <col min="10250" max="10250" width="13.140625" customWidth="1"/>
    <col min="10497" max="10497" width="1.5703125" customWidth="1"/>
    <col min="10498" max="10498" width="5.5703125" customWidth="1"/>
    <col min="10499" max="10499" width="29.42578125" customWidth="1"/>
    <col min="10500" max="10500" width="16.5703125" customWidth="1"/>
    <col min="10501" max="10501" width="14.28515625" customWidth="1"/>
    <col min="10502" max="10502" width="15.28515625" customWidth="1"/>
    <col min="10503" max="10503" width="16" customWidth="1"/>
    <col min="10504" max="10504" width="16.7109375" customWidth="1"/>
    <col min="10505" max="10505" width="15" customWidth="1"/>
    <col min="10506" max="10506" width="13.140625" customWidth="1"/>
    <col min="10753" max="10753" width="1.5703125" customWidth="1"/>
    <col min="10754" max="10754" width="5.5703125" customWidth="1"/>
    <col min="10755" max="10755" width="29.42578125" customWidth="1"/>
    <col min="10756" max="10756" width="16.5703125" customWidth="1"/>
    <col min="10757" max="10757" width="14.28515625" customWidth="1"/>
    <col min="10758" max="10758" width="15.28515625" customWidth="1"/>
    <col min="10759" max="10759" width="16" customWidth="1"/>
    <col min="10760" max="10760" width="16.7109375" customWidth="1"/>
    <col min="10761" max="10761" width="15" customWidth="1"/>
    <col min="10762" max="10762" width="13.140625" customWidth="1"/>
    <col min="11009" max="11009" width="1.5703125" customWidth="1"/>
    <col min="11010" max="11010" width="5.5703125" customWidth="1"/>
    <col min="11011" max="11011" width="29.42578125" customWidth="1"/>
    <col min="11012" max="11012" width="16.5703125" customWidth="1"/>
    <col min="11013" max="11013" width="14.28515625" customWidth="1"/>
    <col min="11014" max="11014" width="15.28515625" customWidth="1"/>
    <col min="11015" max="11015" width="16" customWidth="1"/>
    <col min="11016" max="11016" width="16.7109375" customWidth="1"/>
    <col min="11017" max="11017" width="15" customWidth="1"/>
    <col min="11018" max="11018" width="13.140625" customWidth="1"/>
    <col min="11265" max="11265" width="1.5703125" customWidth="1"/>
    <col min="11266" max="11266" width="5.5703125" customWidth="1"/>
    <col min="11267" max="11267" width="29.42578125" customWidth="1"/>
    <col min="11268" max="11268" width="16.5703125" customWidth="1"/>
    <col min="11269" max="11269" width="14.28515625" customWidth="1"/>
    <col min="11270" max="11270" width="15.28515625" customWidth="1"/>
    <col min="11271" max="11271" width="16" customWidth="1"/>
    <col min="11272" max="11272" width="16.7109375" customWidth="1"/>
    <col min="11273" max="11273" width="15" customWidth="1"/>
    <col min="11274" max="11274" width="13.140625" customWidth="1"/>
    <col min="11521" max="11521" width="1.5703125" customWidth="1"/>
    <col min="11522" max="11522" width="5.5703125" customWidth="1"/>
    <col min="11523" max="11523" width="29.42578125" customWidth="1"/>
    <col min="11524" max="11524" width="16.5703125" customWidth="1"/>
    <col min="11525" max="11525" width="14.28515625" customWidth="1"/>
    <col min="11526" max="11526" width="15.28515625" customWidth="1"/>
    <col min="11527" max="11527" width="16" customWidth="1"/>
    <col min="11528" max="11528" width="16.7109375" customWidth="1"/>
    <col min="11529" max="11529" width="15" customWidth="1"/>
    <col min="11530" max="11530" width="13.140625" customWidth="1"/>
    <col min="11777" max="11777" width="1.5703125" customWidth="1"/>
    <col min="11778" max="11778" width="5.5703125" customWidth="1"/>
    <col min="11779" max="11779" width="29.42578125" customWidth="1"/>
    <col min="11780" max="11780" width="16.5703125" customWidth="1"/>
    <col min="11781" max="11781" width="14.28515625" customWidth="1"/>
    <col min="11782" max="11782" width="15.28515625" customWidth="1"/>
    <col min="11783" max="11783" width="16" customWidth="1"/>
    <col min="11784" max="11784" width="16.7109375" customWidth="1"/>
    <col min="11785" max="11785" width="15" customWidth="1"/>
    <col min="11786" max="11786" width="13.140625" customWidth="1"/>
    <col min="12033" max="12033" width="1.5703125" customWidth="1"/>
    <col min="12034" max="12034" width="5.5703125" customWidth="1"/>
    <col min="12035" max="12035" width="29.42578125" customWidth="1"/>
    <col min="12036" max="12036" width="16.5703125" customWidth="1"/>
    <col min="12037" max="12037" width="14.28515625" customWidth="1"/>
    <col min="12038" max="12038" width="15.28515625" customWidth="1"/>
    <col min="12039" max="12039" width="16" customWidth="1"/>
    <col min="12040" max="12040" width="16.7109375" customWidth="1"/>
    <col min="12041" max="12041" width="15" customWidth="1"/>
    <col min="12042" max="12042" width="13.140625" customWidth="1"/>
    <col min="12289" max="12289" width="1.5703125" customWidth="1"/>
    <col min="12290" max="12290" width="5.5703125" customWidth="1"/>
    <col min="12291" max="12291" width="29.42578125" customWidth="1"/>
    <col min="12292" max="12292" width="16.5703125" customWidth="1"/>
    <col min="12293" max="12293" width="14.28515625" customWidth="1"/>
    <col min="12294" max="12294" width="15.28515625" customWidth="1"/>
    <col min="12295" max="12295" width="16" customWidth="1"/>
    <col min="12296" max="12296" width="16.7109375" customWidth="1"/>
    <col min="12297" max="12297" width="15" customWidth="1"/>
    <col min="12298" max="12298" width="13.140625" customWidth="1"/>
    <col min="12545" max="12545" width="1.5703125" customWidth="1"/>
    <col min="12546" max="12546" width="5.5703125" customWidth="1"/>
    <col min="12547" max="12547" width="29.42578125" customWidth="1"/>
    <col min="12548" max="12548" width="16.5703125" customWidth="1"/>
    <col min="12549" max="12549" width="14.28515625" customWidth="1"/>
    <col min="12550" max="12550" width="15.28515625" customWidth="1"/>
    <col min="12551" max="12551" width="16" customWidth="1"/>
    <col min="12552" max="12552" width="16.7109375" customWidth="1"/>
    <col min="12553" max="12553" width="15" customWidth="1"/>
    <col min="12554" max="12554" width="13.140625" customWidth="1"/>
    <col min="12801" max="12801" width="1.5703125" customWidth="1"/>
    <col min="12802" max="12802" width="5.5703125" customWidth="1"/>
    <col min="12803" max="12803" width="29.42578125" customWidth="1"/>
    <col min="12804" max="12804" width="16.5703125" customWidth="1"/>
    <col min="12805" max="12805" width="14.28515625" customWidth="1"/>
    <col min="12806" max="12806" width="15.28515625" customWidth="1"/>
    <col min="12807" max="12807" width="16" customWidth="1"/>
    <col min="12808" max="12808" width="16.7109375" customWidth="1"/>
    <col min="12809" max="12809" width="15" customWidth="1"/>
    <col min="12810" max="12810" width="13.140625" customWidth="1"/>
    <col min="13057" max="13057" width="1.5703125" customWidth="1"/>
    <col min="13058" max="13058" width="5.5703125" customWidth="1"/>
    <col min="13059" max="13059" width="29.42578125" customWidth="1"/>
    <col min="13060" max="13060" width="16.5703125" customWidth="1"/>
    <col min="13061" max="13061" width="14.28515625" customWidth="1"/>
    <col min="13062" max="13062" width="15.28515625" customWidth="1"/>
    <col min="13063" max="13063" width="16" customWidth="1"/>
    <col min="13064" max="13064" width="16.7109375" customWidth="1"/>
    <col min="13065" max="13065" width="15" customWidth="1"/>
    <col min="13066" max="13066" width="13.140625" customWidth="1"/>
    <col min="13313" max="13313" width="1.5703125" customWidth="1"/>
    <col min="13314" max="13314" width="5.5703125" customWidth="1"/>
    <col min="13315" max="13315" width="29.42578125" customWidth="1"/>
    <col min="13316" max="13316" width="16.5703125" customWidth="1"/>
    <col min="13317" max="13317" width="14.28515625" customWidth="1"/>
    <col min="13318" max="13318" width="15.28515625" customWidth="1"/>
    <col min="13319" max="13319" width="16" customWidth="1"/>
    <col min="13320" max="13320" width="16.7109375" customWidth="1"/>
    <col min="13321" max="13321" width="15" customWidth="1"/>
    <col min="13322" max="13322" width="13.140625" customWidth="1"/>
    <col min="13569" max="13569" width="1.5703125" customWidth="1"/>
    <col min="13570" max="13570" width="5.5703125" customWidth="1"/>
    <col min="13571" max="13571" width="29.42578125" customWidth="1"/>
    <col min="13572" max="13572" width="16.5703125" customWidth="1"/>
    <col min="13573" max="13573" width="14.28515625" customWidth="1"/>
    <col min="13574" max="13574" width="15.28515625" customWidth="1"/>
    <col min="13575" max="13575" width="16" customWidth="1"/>
    <col min="13576" max="13576" width="16.7109375" customWidth="1"/>
    <col min="13577" max="13577" width="15" customWidth="1"/>
    <col min="13578" max="13578" width="13.140625" customWidth="1"/>
    <col min="13825" max="13825" width="1.5703125" customWidth="1"/>
    <col min="13826" max="13826" width="5.5703125" customWidth="1"/>
    <col min="13827" max="13827" width="29.42578125" customWidth="1"/>
    <col min="13828" max="13828" width="16.5703125" customWidth="1"/>
    <col min="13829" max="13829" width="14.28515625" customWidth="1"/>
    <col min="13830" max="13830" width="15.28515625" customWidth="1"/>
    <col min="13831" max="13831" width="16" customWidth="1"/>
    <col min="13832" max="13832" width="16.7109375" customWidth="1"/>
    <col min="13833" max="13833" width="15" customWidth="1"/>
    <col min="13834" max="13834" width="13.140625" customWidth="1"/>
    <col min="14081" max="14081" width="1.5703125" customWidth="1"/>
    <col min="14082" max="14082" width="5.5703125" customWidth="1"/>
    <col min="14083" max="14083" width="29.42578125" customWidth="1"/>
    <col min="14084" max="14084" width="16.5703125" customWidth="1"/>
    <col min="14085" max="14085" width="14.28515625" customWidth="1"/>
    <col min="14086" max="14086" width="15.28515625" customWidth="1"/>
    <col min="14087" max="14087" width="16" customWidth="1"/>
    <col min="14088" max="14088" width="16.7109375" customWidth="1"/>
    <col min="14089" max="14089" width="15" customWidth="1"/>
    <col min="14090" max="14090" width="13.140625" customWidth="1"/>
    <col min="14337" max="14337" width="1.5703125" customWidth="1"/>
    <col min="14338" max="14338" width="5.5703125" customWidth="1"/>
    <col min="14339" max="14339" width="29.42578125" customWidth="1"/>
    <col min="14340" max="14340" width="16.5703125" customWidth="1"/>
    <col min="14341" max="14341" width="14.28515625" customWidth="1"/>
    <col min="14342" max="14342" width="15.28515625" customWidth="1"/>
    <col min="14343" max="14343" width="16" customWidth="1"/>
    <col min="14344" max="14344" width="16.7109375" customWidth="1"/>
    <col min="14345" max="14345" width="15" customWidth="1"/>
    <col min="14346" max="14346" width="13.140625" customWidth="1"/>
    <col min="14593" max="14593" width="1.5703125" customWidth="1"/>
    <col min="14594" max="14594" width="5.5703125" customWidth="1"/>
    <col min="14595" max="14595" width="29.42578125" customWidth="1"/>
    <col min="14596" max="14596" width="16.5703125" customWidth="1"/>
    <col min="14597" max="14597" width="14.28515625" customWidth="1"/>
    <col min="14598" max="14598" width="15.28515625" customWidth="1"/>
    <col min="14599" max="14599" width="16" customWidth="1"/>
    <col min="14600" max="14600" width="16.7109375" customWidth="1"/>
    <col min="14601" max="14601" width="15" customWidth="1"/>
    <col min="14602" max="14602" width="13.140625" customWidth="1"/>
    <col min="14849" max="14849" width="1.5703125" customWidth="1"/>
    <col min="14850" max="14850" width="5.5703125" customWidth="1"/>
    <col min="14851" max="14851" width="29.42578125" customWidth="1"/>
    <col min="14852" max="14852" width="16.5703125" customWidth="1"/>
    <col min="14853" max="14853" width="14.28515625" customWidth="1"/>
    <col min="14854" max="14854" width="15.28515625" customWidth="1"/>
    <col min="14855" max="14855" width="16" customWidth="1"/>
    <col min="14856" max="14856" width="16.7109375" customWidth="1"/>
    <col min="14857" max="14857" width="15" customWidth="1"/>
    <col min="14858" max="14858" width="13.140625" customWidth="1"/>
    <col min="15105" max="15105" width="1.5703125" customWidth="1"/>
    <col min="15106" max="15106" width="5.5703125" customWidth="1"/>
    <col min="15107" max="15107" width="29.42578125" customWidth="1"/>
    <col min="15108" max="15108" width="16.5703125" customWidth="1"/>
    <col min="15109" max="15109" width="14.28515625" customWidth="1"/>
    <col min="15110" max="15110" width="15.28515625" customWidth="1"/>
    <col min="15111" max="15111" width="16" customWidth="1"/>
    <col min="15112" max="15112" width="16.7109375" customWidth="1"/>
    <col min="15113" max="15113" width="15" customWidth="1"/>
    <col min="15114" max="15114" width="13.140625" customWidth="1"/>
    <col min="15361" max="15361" width="1.5703125" customWidth="1"/>
    <col min="15362" max="15362" width="5.5703125" customWidth="1"/>
    <col min="15363" max="15363" width="29.42578125" customWidth="1"/>
    <col min="15364" max="15364" width="16.5703125" customWidth="1"/>
    <col min="15365" max="15365" width="14.28515625" customWidth="1"/>
    <col min="15366" max="15366" width="15.28515625" customWidth="1"/>
    <col min="15367" max="15367" width="16" customWidth="1"/>
    <col min="15368" max="15368" width="16.7109375" customWidth="1"/>
    <col min="15369" max="15369" width="15" customWidth="1"/>
    <col min="15370" max="15370" width="13.140625" customWidth="1"/>
    <col min="15617" max="15617" width="1.5703125" customWidth="1"/>
    <col min="15618" max="15618" width="5.5703125" customWidth="1"/>
    <col min="15619" max="15619" width="29.42578125" customWidth="1"/>
    <col min="15620" max="15620" width="16.5703125" customWidth="1"/>
    <col min="15621" max="15621" width="14.28515625" customWidth="1"/>
    <col min="15622" max="15622" width="15.28515625" customWidth="1"/>
    <col min="15623" max="15623" width="16" customWidth="1"/>
    <col min="15624" max="15624" width="16.7109375" customWidth="1"/>
    <col min="15625" max="15625" width="15" customWidth="1"/>
    <col min="15626" max="15626" width="13.140625" customWidth="1"/>
    <col min="15873" max="15873" width="1.5703125" customWidth="1"/>
    <col min="15874" max="15874" width="5.5703125" customWidth="1"/>
    <col min="15875" max="15875" width="29.42578125" customWidth="1"/>
    <col min="15876" max="15876" width="16.5703125" customWidth="1"/>
    <col min="15877" max="15877" width="14.28515625" customWidth="1"/>
    <col min="15878" max="15878" width="15.28515625" customWidth="1"/>
    <col min="15879" max="15879" width="16" customWidth="1"/>
    <col min="15880" max="15880" width="16.7109375" customWidth="1"/>
    <col min="15881" max="15881" width="15" customWidth="1"/>
    <col min="15882" max="15882" width="13.140625" customWidth="1"/>
    <col min="16129" max="16129" width="1.5703125" customWidth="1"/>
    <col min="16130" max="16130" width="5.5703125" customWidth="1"/>
    <col min="16131" max="16131" width="29.42578125" customWidth="1"/>
    <col min="16132" max="16132" width="16.5703125" customWidth="1"/>
    <col min="16133" max="16133" width="14.28515625" customWidth="1"/>
    <col min="16134" max="16134" width="15.28515625" customWidth="1"/>
    <col min="16135" max="16135" width="16" customWidth="1"/>
    <col min="16136" max="16136" width="16.7109375" customWidth="1"/>
    <col min="16137" max="16137" width="15" customWidth="1"/>
    <col min="16138" max="16138" width="13.140625" customWidth="1"/>
  </cols>
  <sheetData>
    <row r="1" spans="2:10" ht="4.5" customHeight="1"/>
    <row r="2" spans="2:10" ht="15" customHeight="1">
      <c r="B2" s="145" t="s">
        <v>71</v>
      </c>
      <c r="C2" s="145"/>
      <c r="D2" s="145"/>
      <c r="E2" s="145"/>
      <c r="F2" s="145"/>
      <c r="G2" s="145"/>
      <c r="H2" s="145"/>
      <c r="I2" s="145"/>
      <c r="J2" s="145"/>
    </row>
    <row r="3" spans="2:10" ht="15" customHeight="1">
      <c r="B3" s="146" t="s">
        <v>72</v>
      </c>
      <c r="C3" s="146"/>
      <c r="D3" s="146"/>
      <c r="E3" s="146"/>
      <c r="F3" s="146"/>
      <c r="G3" s="146"/>
      <c r="H3" s="146"/>
      <c r="I3" s="146"/>
      <c r="J3" s="146"/>
    </row>
    <row r="4" spans="2:10" ht="10.5" customHeight="1">
      <c r="B4" s="147" t="s">
        <v>73</v>
      </c>
      <c r="C4" s="147"/>
      <c r="D4" s="147"/>
      <c r="E4" s="147"/>
      <c r="F4" s="147"/>
      <c r="G4" s="147"/>
      <c r="H4" s="147"/>
      <c r="I4" s="147"/>
      <c r="J4" s="147"/>
    </row>
    <row r="5" spans="2:10" ht="12" customHeight="1"/>
    <row r="6" spans="2:10" ht="15" customHeight="1" thickBot="1">
      <c r="B6" s="148" t="s">
        <v>74</v>
      </c>
    </row>
    <row r="7" spans="2:10" ht="15" customHeight="1" thickTop="1">
      <c r="B7" s="149" t="s">
        <v>5</v>
      </c>
      <c r="C7" s="150" t="s">
        <v>75</v>
      </c>
      <c r="D7" s="151" t="s">
        <v>76</v>
      </c>
      <c r="E7" s="152" t="s">
        <v>77</v>
      </c>
      <c r="F7" s="153"/>
      <c r="G7" s="151" t="s">
        <v>78</v>
      </c>
      <c r="H7" s="151" t="s">
        <v>79</v>
      </c>
      <c r="I7" s="154" t="s">
        <v>80</v>
      </c>
      <c r="J7" s="155" t="s">
        <v>81</v>
      </c>
    </row>
    <row r="8" spans="2:10" ht="28.5" customHeight="1" thickBot="1">
      <c r="B8" s="156"/>
      <c r="C8" s="157"/>
      <c r="D8" s="158"/>
      <c r="E8" s="159" t="s">
        <v>82</v>
      </c>
      <c r="F8" s="160"/>
      <c r="G8" s="158"/>
      <c r="H8" s="158"/>
      <c r="I8" s="161"/>
      <c r="J8" s="162"/>
    </row>
    <row r="9" spans="2:10" ht="14.1" customHeight="1" thickTop="1">
      <c r="B9" s="163">
        <v>1</v>
      </c>
      <c r="C9" s="164" t="s">
        <v>83</v>
      </c>
      <c r="D9" s="165">
        <v>4000000</v>
      </c>
      <c r="E9" s="165">
        <f>20*400000</f>
        <v>8000000</v>
      </c>
      <c r="F9" s="165" t="s">
        <v>84</v>
      </c>
      <c r="G9" s="165">
        <v>250000</v>
      </c>
      <c r="H9" s="165">
        <f>D9+E9+G9</f>
        <v>12250000</v>
      </c>
      <c r="I9" s="165">
        <v>25000000</v>
      </c>
      <c r="J9" s="166">
        <f>H9+I9</f>
        <v>37250000</v>
      </c>
    </row>
    <row r="10" spans="2:10" ht="14.1" customHeight="1">
      <c r="B10" s="167">
        <v>2</v>
      </c>
      <c r="C10" s="168" t="s">
        <v>85</v>
      </c>
      <c r="D10" s="169">
        <v>4000000</v>
      </c>
      <c r="E10" s="169">
        <f>20*400000</f>
        <v>8000000</v>
      </c>
      <c r="F10" s="169" t="s">
        <v>84</v>
      </c>
      <c r="G10" s="169">
        <v>840000</v>
      </c>
      <c r="H10" s="169">
        <f>D10+E10+G10</f>
        <v>12840000</v>
      </c>
      <c r="I10" s="169">
        <v>25000000</v>
      </c>
      <c r="J10" s="170">
        <f>H10+I10</f>
        <v>37840000</v>
      </c>
    </row>
    <row r="11" spans="2:10" ht="14.1" customHeight="1">
      <c r="B11" s="167">
        <v>3</v>
      </c>
      <c r="C11" s="168" t="s">
        <v>86</v>
      </c>
      <c r="D11" s="169">
        <v>4000000</v>
      </c>
      <c r="E11" s="169">
        <f>20*400000</f>
        <v>8000000</v>
      </c>
      <c r="F11" s="169" t="s">
        <v>84</v>
      </c>
      <c r="G11" s="169">
        <v>0</v>
      </c>
      <c r="H11" s="169">
        <f>D11+E11+G11</f>
        <v>12000000</v>
      </c>
      <c r="I11" s="169">
        <v>25000000</v>
      </c>
      <c r="J11" s="170">
        <f>H11+I11</f>
        <v>37000000</v>
      </c>
    </row>
    <row r="12" spans="2:10" ht="14.1" customHeight="1">
      <c r="B12" s="167">
        <v>4</v>
      </c>
      <c r="C12" s="168" t="s">
        <v>87</v>
      </c>
      <c r="D12" s="169">
        <v>4000000</v>
      </c>
      <c r="E12" s="169">
        <f>20*400000</f>
        <v>8000000</v>
      </c>
      <c r="F12" s="169" t="s">
        <v>84</v>
      </c>
      <c r="G12" s="169">
        <v>200000</v>
      </c>
      <c r="H12" s="169">
        <f>D12+E12+G12</f>
        <v>12200000</v>
      </c>
      <c r="I12" s="169">
        <v>25000000</v>
      </c>
      <c r="J12" s="170">
        <f>H12+I12</f>
        <v>37200000</v>
      </c>
    </row>
    <row r="13" spans="2:10" ht="14.1" customHeight="1" thickBot="1">
      <c r="B13" s="171">
        <v>5</v>
      </c>
      <c r="C13" s="172" t="s">
        <v>88</v>
      </c>
      <c r="D13" s="173">
        <v>4000000</v>
      </c>
      <c r="E13" s="173">
        <f>22*400000</f>
        <v>8800000</v>
      </c>
      <c r="F13" s="173" t="s">
        <v>89</v>
      </c>
      <c r="G13" s="173">
        <v>400000</v>
      </c>
      <c r="H13" s="173">
        <f>D13+E13+G13</f>
        <v>13200000</v>
      </c>
      <c r="I13" s="173">
        <v>25000000</v>
      </c>
      <c r="J13" s="174">
        <f>H13+I13</f>
        <v>38200000</v>
      </c>
    </row>
    <row r="14" spans="2:10" ht="15" customHeight="1" thickTop="1" thickBot="1">
      <c r="B14" s="175"/>
      <c r="C14" s="175"/>
      <c r="D14" s="175"/>
      <c r="E14" s="175"/>
      <c r="F14" s="175"/>
      <c r="G14" s="175"/>
      <c r="H14" s="175"/>
      <c r="I14" s="175"/>
      <c r="J14" s="175"/>
    </row>
    <row r="15" spans="2:10" ht="15" customHeight="1" thickTop="1">
      <c r="B15" s="176" t="s">
        <v>5</v>
      </c>
      <c r="C15" s="177" t="s">
        <v>75</v>
      </c>
      <c r="D15" s="178" t="s">
        <v>76</v>
      </c>
      <c r="E15" s="178" t="s">
        <v>90</v>
      </c>
      <c r="F15" s="178"/>
      <c r="G15" s="178" t="s">
        <v>78</v>
      </c>
      <c r="H15" s="178" t="s">
        <v>79</v>
      </c>
      <c r="I15" s="179" t="s">
        <v>80</v>
      </c>
      <c r="J15" s="180" t="s">
        <v>81</v>
      </c>
    </row>
    <row r="16" spans="2:10" ht="26.25" customHeight="1" thickBot="1">
      <c r="B16" s="181"/>
      <c r="C16" s="182"/>
      <c r="D16" s="183"/>
      <c r="E16" s="184" t="s">
        <v>91</v>
      </c>
      <c r="F16" s="184"/>
      <c r="G16" s="183"/>
      <c r="H16" s="183"/>
      <c r="I16" s="185"/>
      <c r="J16" s="186"/>
    </row>
    <row r="17" spans="2:10" ht="14.1" customHeight="1" thickTop="1">
      <c r="B17" s="163">
        <v>6</v>
      </c>
      <c r="C17" s="164" t="s">
        <v>92</v>
      </c>
      <c r="D17" s="165">
        <v>4000000</v>
      </c>
      <c r="E17" s="165">
        <f>22*500000</f>
        <v>11000000</v>
      </c>
      <c r="F17" s="165" t="s">
        <v>93</v>
      </c>
      <c r="G17" s="165">
        <v>0</v>
      </c>
      <c r="H17" s="165">
        <f t="shared" ref="H17:H25" si="0">D17+E17+G17</f>
        <v>15000000</v>
      </c>
      <c r="I17" s="165">
        <v>25000000</v>
      </c>
      <c r="J17" s="166">
        <f t="shared" ref="J17:J25" si="1">H17+I17</f>
        <v>40000000</v>
      </c>
    </row>
    <row r="18" spans="2:10" ht="14.1" customHeight="1">
      <c r="B18" s="167">
        <v>7</v>
      </c>
      <c r="C18" s="168" t="s">
        <v>94</v>
      </c>
      <c r="D18" s="169">
        <v>4000000</v>
      </c>
      <c r="E18" s="169">
        <f>21*500000</f>
        <v>10500000</v>
      </c>
      <c r="F18" s="169" t="s">
        <v>89</v>
      </c>
      <c r="G18" s="169">
        <v>195000</v>
      </c>
      <c r="H18" s="169">
        <f t="shared" si="0"/>
        <v>14695000</v>
      </c>
      <c r="I18" s="169">
        <v>25000000</v>
      </c>
      <c r="J18" s="170">
        <f t="shared" si="1"/>
        <v>39695000</v>
      </c>
    </row>
    <row r="19" spans="2:10" ht="14.1" customHeight="1">
      <c r="B19" s="167">
        <v>8</v>
      </c>
      <c r="C19" s="168" t="s">
        <v>95</v>
      </c>
      <c r="D19" s="169">
        <v>4000000</v>
      </c>
      <c r="E19" s="169">
        <f>20*500000</f>
        <v>10000000</v>
      </c>
      <c r="F19" s="169" t="s">
        <v>84</v>
      </c>
      <c r="G19" s="169">
        <v>0</v>
      </c>
      <c r="H19" s="169">
        <f t="shared" si="0"/>
        <v>14000000</v>
      </c>
      <c r="I19" s="169">
        <v>25000000</v>
      </c>
      <c r="J19" s="170">
        <f t="shared" si="1"/>
        <v>39000000</v>
      </c>
    </row>
    <row r="20" spans="2:10" ht="14.1" customHeight="1">
      <c r="B20" s="167">
        <v>9</v>
      </c>
      <c r="C20" s="168" t="s">
        <v>96</v>
      </c>
      <c r="D20" s="169">
        <v>4000000</v>
      </c>
      <c r="E20" s="169">
        <f>22*500000</f>
        <v>11000000</v>
      </c>
      <c r="F20" s="169" t="s">
        <v>93</v>
      </c>
      <c r="G20" s="169">
        <v>270000</v>
      </c>
      <c r="H20" s="169">
        <f t="shared" si="0"/>
        <v>15270000</v>
      </c>
      <c r="I20" s="169">
        <v>25000000</v>
      </c>
      <c r="J20" s="170">
        <f t="shared" si="1"/>
        <v>40270000</v>
      </c>
    </row>
    <row r="21" spans="2:10" ht="14.1" customHeight="1">
      <c r="B21" s="167">
        <v>10</v>
      </c>
      <c r="C21" s="168" t="s">
        <v>97</v>
      </c>
      <c r="D21" s="169">
        <v>4000000</v>
      </c>
      <c r="E21" s="169">
        <f>22*500000</f>
        <v>11000000</v>
      </c>
      <c r="F21" s="169" t="s">
        <v>93</v>
      </c>
      <c r="G21" s="169">
        <v>140000</v>
      </c>
      <c r="H21" s="169">
        <f t="shared" si="0"/>
        <v>15140000</v>
      </c>
      <c r="I21" s="169">
        <v>25000000</v>
      </c>
      <c r="J21" s="170">
        <f t="shared" si="1"/>
        <v>40140000</v>
      </c>
    </row>
    <row r="22" spans="2:10" ht="14.1" customHeight="1">
      <c r="B22" s="167">
        <v>11</v>
      </c>
      <c r="C22" s="168" t="s">
        <v>98</v>
      </c>
      <c r="D22" s="169">
        <v>4000000</v>
      </c>
      <c r="E22" s="169">
        <f>22*500000</f>
        <v>11000000</v>
      </c>
      <c r="F22" s="169" t="s">
        <v>93</v>
      </c>
      <c r="G22" s="169">
        <v>1430000</v>
      </c>
      <c r="H22" s="169">
        <f t="shared" si="0"/>
        <v>16430000</v>
      </c>
      <c r="I22" s="169">
        <v>25000000</v>
      </c>
      <c r="J22" s="170">
        <f t="shared" si="1"/>
        <v>41430000</v>
      </c>
    </row>
    <row r="23" spans="2:10" ht="14.1" customHeight="1">
      <c r="B23" s="167">
        <v>12</v>
      </c>
      <c r="C23" s="168" t="s">
        <v>99</v>
      </c>
      <c r="D23" s="169">
        <v>4000000</v>
      </c>
      <c r="E23" s="169">
        <f>22*500000</f>
        <v>11000000</v>
      </c>
      <c r="F23" s="169" t="s">
        <v>93</v>
      </c>
      <c r="G23" s="169">
        <v>600000</v>
      </c>
      <c r="H23" s="169">
        <f t="shared" si="0"/>
        <v>15600000</v>
      </c>
      <c r="I23" s="169">
        <v>25000000</v>
      </c>
      <c r="J23" s="170">
        <f t="shared" si="1"/>
        <v>40600000</v>
      </c>
    </row>
    <row r="24" spans="2:10" ht="14.1" customHeight="1">
      <c r="B24" s="167">
        <v>13</v>
      </c>
      <c r="C24" s="168" t="s">
        <v>100</v>
      </c>
      <c r="D24" s="169">
        <v>4000000</v>
      </c>
      <c r="E24" s="169">
        <f>22*500000</f>
        <v>11000000</v>
      </c>
      <c r="F24" s="169" t="s">
        <v>93</v>
      </c>
      <c r="G24" s="169">
        <v>480000</v>
      </c>
      <c r="H24" s="169">
        <f t="shared" si="0"/>
        <v>15480000</v>
      </c>
      <c r="I24" s="169">
        <v>25000000</v>
      </c>
      <c r="J24" s="170">
        <f t="shared" si="1"/>
        <v>40480000</v>
      </c>
    </row>
    <row r="25" spans="2:10" ht="14.1" customHeight="1" thickBot="1">
      <c r="B25" s="171">
        <f>+B24+1</f>
        <v>14</v>
      </c>
      <c r="C25" s="172" t="s">
        <v>101</v>
      </c>
      <c r="D25" s="173">
        <v>4000000</v>
      </c>
      <c r="E25" s="173">
        <f>20*500000</f>
        <v>10000000</v>
      </c>
      <c r="F25" s="173" t="s">
        <v>84</v>
      </c>
      <c r="G25" s="173">
        <v>720000</v>
      </c>
      <c r="H25" s="173">
        <f t="shared" si="0"/>
        <v>14720000</v>
      </c>
      <c r="I25" s="173">
        <v>25000000</v>
      </c>
      <c r="J25" s="174">
        <f t="shared" si="1"/>
        <v>39720000</v>
      </c>
    </row>
    <row r="26" spans="2:10" ht="12" customHeight="1" thickTop="1">
      <c r="B26" s="187"/>
      <c r="C26" s="188"/>
      <c r="D26" s="189"/>
      <c r="E26" s="189"/>
      <c r="F26" s="189"/>
      <c r="G26" s="189"/>
      <c r="H26" s="189"/>
      <c r="I26" s="189"/>
      <c r="J26" s="189"/>
    </row>
    <row r="27" spans="2:10" ht="15" customHeight="1">
      <c r="B27" t="s">
        <v>39</v>
      </c>
      <c r="C27" s="188" t="s">
        <v>102</v>
      </c>
    </row>
    <row r="28" spans="2:10" ht="8.25" customHeight="1"/>
    <row r="29" spans="2:10" ht="15" customHeight="1" thickBot="1">
      <c r="B29" s="148" t="s">
        <v>103</v>
      </c>
    </row>
    <row r="30" spans="2:10" ht="15" customHeight="1" thickTop="1">
      <c r="B30" s="149" t="s">
        <v>5</v>
      </c>
      <c r="C30" s="150" t="s">
        <v>75</v>
      </c>
      <c r="D30" s="151" t="s">
        <v>76</v>
      </c>
      <c r="E30" s="152" t="s">
        <v>90</v>
      </c>
      <c r="F30" s="153"/>
      <c r="G30" s="151" t="s">
        <v>78</v>
      </c>
      <c r="H30" s="190" t="s">
        <v>79</v>
      </c>
      <c r="I30" s="191"/>
      <c r="J30" s="191"/>
    </row>
    <row r="31" spans="2:10" ht="30" customHeight="1" thickBot="1">
      <c r="B31" s="156"/>
      <c r="C31" s="157"/>
      <c r="D31" s="158"/>
      <c r="E31" s="159" t="s">
        <v>82</v>
      </c>
      <c r="F31" s="160"/>
      <c r="G31" s="158"/>
      <c r="H31" s="192"/>
      <c r="I31" s="191"/>
      <c r="J31" s="191"/>
    </row>
    <row r="32" spans="2:10" ht="14.1" customHeight="1" thickTop="1">
      <c r="B32" s="163">
        <v>1</v>
      </c>
      <c r="C32" s="164" t="s">
        <v>83</v>
      </c>
      <c r="D32" s="165">
        <v>4000000</v>
      </c>
      <c r="E32" s="165">
        <f>18*400000</f>
        <v>7200000</v>
      </c>
      <c r="F32" s="165" t="s">
        <v>104</v>
      </c>
      <c r="G32" s="165">
        <v>250000</v>
      </c>
      <c r="H32" s="166">
        <f>D32+E32+G32</f>
        <v>11450000</v>
      </c>
      <c r="I32" s="189"/>
      <c r="J32" s="189"/>
    </row>
    <row r="33" spans="2:14" ht="14.1" customHeight="1">
      <c r="B33" s="167">
        <v>2</v>
      </c>
      <c r="C33" s="168" t="s">
        <v>85</v>
      </c>
      <c r="D33" s="169">
        <v>4000000</v>
      </c>
      <c r="E33" s="169">
        <f>18*400000</f>
        <v>7200000</v>
      </c>
      <c r="F33" s="169" t="s">
        <v>104</v>
      </c>
      <c r="G33" s="169">
        <v>840000</v>
      </c>
      <c r="H33" s="170">
        <f>D33+E33+G33</f>
        <v>12040000</v>
      </c>
      <c r="I33" s="189"/>
      <c r="J33" s="189"/>
    </row>
    <row r="34" spans="2:14" ht="14.1" customHeight="1">
      <c r="B34" s="167">
        <v>3</v>
      </c>
      <c r="C34" s="168" t="s">
        <v>86</v>
      </c>
      <c r="D34" s="169">
        <v>4000000</v>
      </c>
      <c r="E34" s="169">
        <f>18*400000</f>
        <v>7200000</v>
      </c>
      <c r="F34" s="169" t="s">
        <v>104</v>
      </c>
      <c r="G34" s="169">
        <v>0</v>
      </c>
      <c r="H34" s="170">
        <f>D34+E34+G34</f>
        <v>11200000</v>
      </c>
      <c r="I34" s="189"/>
      <c r="J34" s="189"/>
      <c r="K34" s="193"/>
      <c r="L34" s="193"/>
      <c r="M34" s="193"/>
      <c r="N34" s="193"/>
    </row>
    <row r="35" spans="2:14">
      <c r="B35" s="167">
        <v>4</v>
      </c>
      <c r="C35" s="168" t="s">
        <v>87</v>
      </c>
      <c r="D35" s="169">
        <v>4000000</v>
      </c>
      <c r="E35" s="169">
        <f>18*400000</f>
        <v>7200000</v>
      </c>
      <c r="F35" s="169" t="s">
        <v>104</v>
      </c>
      <c r="G35" s="169">
        <v>575000</v>
      </c>
      <c r="H35" s="170">
        <f>D35+E35+G35</f>
        <v>11775000</v>
      </c>
      <c r="I35" s="189"/>
      <c r="J35" s="189"/>
    </row>
    <row r="36" spans="2:14" ht="14.1" customHeight="1" thickBot="1">
      <c r="B36" s="171">
        <v>5</v>
      </c>
      <c r="C36" s="172" t="s">
        <v>88</v>
      </c>
      <c r="D36" s="173">
        <v>4000000</v>
      </c>
      <c r="E36" s="173">
        <f>18*400000</f>
        <v>7200000</v>
      </c>
      <c r="F36" s="173" t="s">
        <v>104</v>
      </c>
      <c r="G36" s="173">
        <v>400000</v>
      </c>
      <c r="H36" s="174">
        <f>D36+E36+G36</f>
        <v>11600000</v>
      </c>
      <c r="I36" s="189"/>
      <c r="J36" s="189"/>
    </row>
    <row r="37" spans="2:14" ht="15" customHeight="1" thickTop="1" thickBot="1">
      <c r="I37" s="194"/>
      <c r="J37" s="194"/>
    </row>
    <row r="38" spans="2:14" ht="15" customHeight="1" thickTop="1">
      <c r="B38" s="176" t="s">
        <v>5</v>
      </c>
      <c r="C38" s="177" t="s">
        <v>75</v>
      </c>
      <c r="D38" s="178" t="s">
        <v>76</v>
      </c>
      <c r="E38" s="178" t="s">
        <v>90</v>
      </c>
      <c r="F38" s="178"/>
      <c r="G38" s="178" t="s">
        <v>78</v>
      </c>
      <c r="H38" s="195" t="s">
        <v>79</v>
      </c>
      <c r="I38" s="191"/>
      <c r="J38" s="191"/>
    </row>
    <row r="39" spans="2:14" ht="27.75" customHeight="1" thickBot="1">
      <c r="B39" s="181"/>
      <c r="C39" s="182"/>
      <c r="D39" s="183"/>
      <c r="E39" s="184" t="s">
        <v>91</v>
      </c>
      <c r="F39" s="184"/>
      <c r="G39" s="183"/>
      <c r="H39" s="196"/>
      <c r="I39" s="191"/>
      <c r="J39" s="191"/>
    </row>
    <row r="40" spans="2:14" ht="14.1" customHeight="1" thickTop="1">
      <c r="B40" s="163">
        <v>6</v>
      </c>
      <c r="C40" s="164" t="s">
        <v>92</v>
      </c>
      <c r="D40" s="165">
        <v>4000000</v>
      </c>
      <c r="E40" s="165">
        <f>19*500000</f>
        <v>9500000</v>
      </c>
      <c r="F40" s="165" t="s">
        <v>105</v>
      </c>
      <c r="G40" s="165">
        <v>0</v>
      </c>
      <c r="H40" s="166">
        <f t="shared" ref="H40:H48" si="2">D40+E40+G40</f>
        <v>13500000</v>
      </c>
      <c r="I40" s="189"/>
      <c r="J40" s="189"/>
    </row>
    <row r="41" spans="2:14" ht="14.1" customHeight="1">
      <c r="B41" s="167">
        <v>7</v>
      </c>
      <c r="C41" s="168" t="s">
        <v>94</v>
      </c>
      <c r="D41" s="169">
        <v>4000000</v>
      </c>
      <c r="E41" s="169">
        <f>18*500000</f>
        <v>9000000</v>
      </c>
      <c r="F41" s="169" t="s">
        <v>104</v>
      </c>
      <c r="G41" s="169">
        <v>0</v>
      </c>
      <c r="H41" s="170">
        <f t="shared" si="2"/>
        <v>13000000</v>
      </c>
      <c r="I41" s="189"/>
      <c r="J41" s="189"/>
    </row>
    <row r="42" spans="2:14" ht="14.1" customHeight="1">
      <c r="B42" s="167">
        <v>8</v>
      </c>
      <c r="C42" s="168" t="s">
        <v>95</v>
      </c>
      <c r="D42" s="169">
        <v>4000000</v>
      </c>
      <c r="E42" s="169">
        <f>18*500000</f>
        <v>9000000</v>
      </c>
      <c r="F42" s="169" t="s">
        <v>104</v>
      </c>
      <c r="G42" s="169">
        <v>0</v>
      </c>
      <c r="H42" s="170">
        <f t="shared" si="2"/>
        <v>13000000</v>
      </c>
      <c r="I42" s="189"/>
      <c r="J42" s="189"/>
    </row>
    <row r="43" spans="2:14" ht="14.1" customHeight="1">
      <c r="B43" s="167">
        <v>9</v>
      </c>
      <c r="C43" s="168" t="s">
        <v>96</v>
      </c>
      <c r="D43" s="169">
        <v>4000000</v>
      </c>
      <c r="E43" s="169">
        <f>20*500000</f>
        <v>10000000</v>
      </c>
      <c r="F43" s="169" t="s">
        <v>84</v>
      </c>
      <c r="G43" s="169">
        <v>265000</v>
      </c>
      <c r="H43" s="170">
        <f t="shared" si="2"/>
        <v>14265000</v>
      </c>
      <c r="I43" s="189"/>
      <c r="J43" s="189"/>
    </row>
    <row r="44" spans="2:14" ht="14.1" customHeight="1">
      <c r="B44" s="167">
        <v>10</v>
      </c>
      <c r="C44" s="168" t="s">
        <v>97</v>
      </c>
      <c r="D44" s="169">
        <v>4000000</v>
      </c>
      <c r="E44" s="169">
        <f>19*500000</f>
        <v>9500000</v>
      </c>
      <c r="F44" s="169" t="s">
        <v>105</v>
      </c>
      <c r="G44" s="169">
        <v>140000</v>
      </c>
      <c r="H44" s="170">
        <f t="shared" si="2"/>
        <v>13640000</v>
      </c>
      <c r="I44" s="189"/>
      <c r="J44" s="189"/>
    </row>
    <row r="45" spans="2:14" ht="14.1" customHeight="1">
      <c r="B45" s="167">
        <v>11</v>
      </c>
      <c r="C45" s="168" t="s">
        <v>98</v>
      </c>
      <c r="D45" s="169">
        <v>4000000</v>
      </c>
      <c r="E45" s="169">
        <f>20*500000</f>
        <v>10000000</v>
      </c>
      <c r="F45" s="169" t="s">
        <v>84</v>
      </c>
      <c r="G45" s="169">
        <v>1345000</v>
      </c>
      <c r="H45" s="170">
        <f t="shared" si="2"/>
        <v>15345000</v>
      </c>
      <c r="I45" s="189"/>
      <c r="J45" s="189"/>
    </row>
    <row r="46" spans="2:14" ht="14.1" customHeight="1">
      <c r="B46" s="167">
        <v>12</v>
      </c>
      <c r="C46" s="168" t="s">
        <v>99</v>
      </c>
      <c r="D46" s="169">
        <v>4000000</v>
      </c>
      <c r="E46" s="169">
        <f>16*500000</f>
        <v>8000000</v>
      </c>
      <c r="F46" s="169" t="s">
        <v>106</v>
      </c>
      <c r="G46" s="169">
        <v>450000</v>
      </c>
      <c r="H46" s="170">
        <f t="shared" si="2"/>
        <v>12450000</v>
      </c>
      <c r="I46" s="189"/>
      <c r="J46" s="189"/>
    </row>
    <row r="47" spans="2:14" ht="14.1" customHeight="1">
      <c r="B47" s="167">
        <v>13</v>
      </c>
      <c r="C47" s="168" t="s">
        <v>100</v>
      </c>
      <c r="D47" s="169">
        <v>4000000</v>
      </c>
      <c r="E47" s="169">
        <f>18*500000</f>
        <v>9000000</v>
      </c>
      <c r="F47" s="169" t="s">
        <v>104</v>
      </c>
      <c r="G47" s="169">
        <v>600000</v>
      </c>
      <c r="H47" s="170">
        <f t="shared" si="2"/>
        <v>13600000</v>
      </c>
      <c r="I47" s="189"/>
      <c r="J47" s="189"/>
    </row>
    <row r="48" spans="2:14" ht="14.1" customHeight="1" thickBot="1">
      <c r="B48" s="171">
        <v>14</v>
      </c>
      <c r="C48" s="172" t="s">
        <v>101</v>
      </c>
      <c r="D48" s="173">
        <v>4000000</v>
      </c>
      <c r="E48" s="173">
        <f>18*500000</f>
        <v>9000000</v>
      </c>
      <c r="F48" s="173" t="s">
        <v>104</v>
      </c>
      <c r="G48" s="173">
        <v>400000</v>
      </c>
      <c r="H48" s="174">
        <f t="shared" si="2"/>
        <v>13400000</v>
      </c>
      <c r="I48" s="189"/>
      <c r="J48" s="189"/>
    </row>
    <row r="49" spans="9:10" ht="15.75" thickTop="1">
      <c r="I49" s="194"/>
      <c r="J49" s="194"/>
    </row>
  </sheetData>
  <mergeCells count="39">
    <mergeCell ref="I38:I39"/>
    <mergeCell ref="J38:J39"/>
    <mergeCell ref="E39:F39"/>
    <mergeCell ref="H30:H31"/>
    <mergeCell ref="I30:I31"/>
    <mergeCell ref="J30:J31"/>
    <mergeCell ref="E31:F31"/>
    <mergeCell ref="B38:B39"/>
    <mergeCell ref="C38:C39"/>
    <mergeCell ref="D38:D39"/>
    <mergeCell ref="E38:F38"/>
    <mergeCell ref="G38:G39"/>
    <mergeCell ref="H38:H39"/>
    <mergeCell ref="E16:F16"/>
    <mergeCell ref="B30:B31"/>
    <mergeCell ref="C30:C31"/>
    <mergeCell ref="D30:D31"/>
    <mergeCell ref="E30:F30"/>
    <mergeCell ref="G30:G31"/>
    <mergeCell ref="J7:J8"/>
    <mergeCell ref="E8:F8"/>
    <mergeCell ref="B15:B16"/>
    <mergeCell ref="C15:C16"/>
    <mergeCell ref="D15:D16"/>
    <mergeCell ref="E15:F15"/>
    <mergeCell ref="G15:G16"/>
    <mergeCell ref="H15:H16"/>
    <mergeCell ref="I15:I16"/>
    <mergeCell ref="J15:J16"/>
    <mergeCell ref="B2:J2"/>
    <mergeCell ref="B3:J3"/>
    <mergeCell ref="B4:J4"/>
    <mergeCell ref="B7:B8"/>
    <mergeCell ref="C7:C8"/>
    <mergeCell ref="D7:D8"/>
    <mergeCell ref="E7:F7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Biaya Maba 2025</vt:lpstr>
      <vt:lpstr>Angsuran USM</vt:lpstr>
      <vt:lpstr>Angsuran PMDK</vt:lpstr>
      <vt:lpstr>WNA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</dc:creator>
  <cp:lastModifiedBy>user</cp:lastModifiedBy>
  <dcterms:created xsi:type="dcterms:W3CDTF">2015-02-12T04:50:03Z</dcterms:created>
  <dcterms:modified xsi:type="dcterms:W3CDTF">2025-06-03T02:40:37Z</dcterms:modified>
</cp:coreProperties>
</file>